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s\Бюджетний відділ\Люда\на сайт\дороги\"/>
    </mc:Choice>
  </mc:AlternateContent>
  <bookViews>
    <workbookView xWindow="14508" yWindow="-252" windowWidth="11412" windowHeight="12960"/>
  </bookViews>
  <sheets>
    <sheet name="поточний 7461,7462,7463" sheetId="1" r:id="rId1"/>
    <sheet name="поточний 6017" sheetId="3" r:id="rId2"/>
  </sheets>
  <calcPr calcId="152511"/>
</workbook>
</file>

<file path=xl/calcChain.xml><?xml version="1.0" encoding="utf-8"?>
<calcChain xmlns="http://schemas.openxmlformats.org/spreadsheetml/2006/main">
  <c r="P103" i="1" l="1"/>
  <c r="AH103" i="1" s="1"/>
  <c r="AG103" i="1"/>
  <c r="P104" i="1" l="1"/>
  <c r="O8" i="1"/>
  <c r="O47" i="1"/>
  <c r="O51" i="1"/>
  <c r="O59" i="1"/>
  <c r="O63" i="1"/>
  <c r="O65" i="1"/>
  <c r="O68" i="1"/>
  <c r="O71" i="1"/>
  <c r="O82" i="1"/>
  <c r="O93" i="1"/>
  <c r="O96" i="1"/>
  <c r="O108" i="1"/>
  <c r="O117" i="1"/>
  <c r="O79" i="1" l="1"/>
  <c r="O99" i="1"/>
  <c r="AG75" i="1"/>
  <c r="AG74" i="1"/>
  <c r="AG73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4" i="1"/>
  <c r="P73" i="1"/>
  <c r="N71" i="1"/>
  <c r="M71" i="1"/>
  <c r="L71" i="1"/>
  <c r="K71" i="1"/>
  <c r="J71" i="1"/>
  <c r="I71" i="1"/>
  <c r="H71" i="1"/>
  <c r="G71" i="1"/>
  <c r="F71" i="1"/>
  <c r="E71" i="1"/>
  <c r="D71" i="1"/>
  <c r="C71" i="1"/>
  <c r="AG72" i="1"/>
  <c r="P72" i="1"/>
  <c r="AF31" i="3"/>
  <c r="AG31" i="3" s="1"/>
  <c r="AF30" i="3"/>
  <c r="AF29" i="3"/>
  <c r="AF28" i="3"/>
  <c r="AF27" i="3"/>
  <c r="AG27" i="3" s="1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K32" i="3"/>
  <c r="AF26" i="3"/>
  <c r="P26" i="3"/>
  <c r="AF8" i="1"/>
  <c r="AE8" i="1"/>
  <c r="AD8" i="1"/>
  <c r="AC8" i="1"/>
  <c r="AB8" i="1"/>
  <c r="AG46" i="1"/>
  <c r="N8" i="1"/>
  <c r="M8" i="1"/>
  <c r="L8" i="1"/>
  <c r="P46" i="1"/>
  <c r="AH46" i="1" s="1"/>
  <c r="L82" i="1"/>
  <c r="P92" i="1"/>
  <c r="AG21" i="1"/>
  <c r="P21" i="1"/>
  <c r="AG39" i="1"/>
  <c r="P39" i="1"/>
  <c r="O32" i="3"/>
  <c r="N32" i="3"/>
  <c r="M32" i="3"/>
  <c r="L32" i="3"/>
  <c r="J32" i="3"/>
  <c r="I32" i="3"/>
  <c r="P31" i="3"/>
  <c r="P30" i="3"/>
  <c r="AG30" i="3" s="1"/>
  <c r="P29" i="3"/>
  <c r="P28" i="3"/>
  <c r="AF82" i="1"/>
  <c r="AE82" i="1"/>
  <c r="AD82" i="1"/>
  <c r="AC82" i="1"/>
  <c r="AB82" i="1"/>
  <c r="AA82" i="1"/>
  <c r="Z82" i="1"/>
  <c r="X82" i="1"/>
  <c r="W82" i="1"/>
  <c r="V82" i="1"/>
  <c r="U82" i="1"/>
  <c r="T82" i="1"/>
  <c r="S82" i="1"/>
  <c r="R82" i="1"/>
  <c r="Q82" i="1"/>
  <c r="Y82" i="1"/>
  <c r="AG92" i="1"/>
  <c r="AG91" i="1"/>
  <c r="N82" i="1"/>
  <c r="M82" i="1"/>
  <c r="J82" i="1"/>
  <c r="I82" i="1"/>
  <c r="H82" i="1"/>
  <c r="G82" i="1"/>
  <c r="F82" i="1"/>
  <c r="E82" i="1"/>
  <c r="D82" i="1"/>
  <c r="K82" i="1"/>
  <c r="P91" i="1"/>
  <c r="AG37" i="1"/>
  <c r="AG90" i="1"/>
  <c r="P90" i="1"/>
  <c r="P37" i="1"/>
  <c r="AF25" i="3"/>
  <c r="AF24" i="3"/>
  <c r="AF23" i="3"/>
  <c r="AF22" i="3"/>
  <c r="P25" i="3"/>
  <c r="P24" i="3"/>
  <c r="P23" i="3"/>
  <c r="P22" i="3"/>
  <c r="H32" i="3"/>
  <c r="AF21" i="3"/>
  <c r="P21" i="3"/>
  <c r="Z8" i="1"/>
  <c r="Z68" i="1"/>
  <c r="Z63" i="1"/>
  <c r="Z51" i="1"/>
  <c r="Z59" i="1"/>
  <c r="AG9" i="1"/>
  <c r="AF96" i="1"/>
  <c r="AE96" i="1"/>
  <c r="AD96" i="1"/>
  <c r="AC96" i="1"/>
  <c r="AB96" i="1"/>
  <c r="AA96" i="1"/>
  <c r="Y96" i="1"/>
  <c r="X96" i="1"/>
  <c r="W96" i="1"/>
  <c r="V96" i="1"/>
  <c r="U96" i="1"/>
  <c r="T96" i="1"/>
  <c r="S96" i="1"/>
  <c r="R96" i="1"/>
  <c r="Q96" i="1"/>
  <c r="AG97" i="1"/>
  <c r="AG96" i="1" s="1"/>
  <c r="N96" i="1"/>
  <c r="M96" i="1"/>
  <c r="L96" i="1"/>
  <c r="K96" i="1"/>
  <c r="J96" i="1"/>
  <c r="I96" i="1"/>
  <c r="P97" i="1"/>
  <c r="N108" i="1"/>
  <c r="M108" i="1"/>
  <c r="L108" i="1"/>
  <c r="K108" i="1"/>
  <c r="J108" i="1"/>
  <c r="AG112" i="1"/>
  <c r="I108" i="1"/>
  <c r="P112" i="1"/>
  <c r="AF20" i="3"/>
  <c r="AF19" i="3"/>
  <c r="AF18" i="3"/>
  <c r="G32" i="3"/>
  <c r="F32" i="3"/>
  <c r="AG122" i="1"/>
  <c r="P122" i="1"/>
  <c r="P20" i="3"/>
  <c r="P19" i="3"/>
  <c r="P18" i="3"/>
  <c r="AG94" i="1"/>
  <c r="AG88" i="1"/>
  <c r="AG83" i="1"/>
  <c r="AG77" i="1"/>
  <c r="AG76" i="1"/>
  <c r="AG66" i="1"/>
  <c r="AG64" i="1"/>
  <c r="AG63" i="1" s="1"/>
  <c r="AG62" i="1"/>
  <c r="AG61" i="1"/>
  <c r="AG60" i="1"/>
  <c r="AG58" i="1"/>
  <c r="AG57" i="1"/>
  <c r="AG49" i="1"/>
  <c r="AG48" i="1"/>
  <c r="AG26" i="1"/>
  <c r="AG113" i="1"/>
  <c r="AF108" i="1"/>
  <c r="AE108" i="1"/>
  <c r="AD108" i="1"/>
  <c r="AC108" i="1"/>
  <c r="AB108" i="1"/>
  <c r="AA108" i="1"/>
  <c r="Y108" i="1"/>
  <c r="X108" i="1"/>
  <c r="W108" i="1"/>
  <c r="V108" i="1"/>
  <c r="U108" i="1"/>
  <c r="T108" i="1"/>
  <c r="S108" i="1"/>
  <c r="R108" i="1"/>
  <c r="Q108" i="1"/>
  <c r="P113" i="1"/>
  <c r="AH113" i="1" s="1"/>
  <c r="AG45" i="1"/>
  <c r="AG44" i="1"/>
  <c r="AG43" i="1"/>
  <c r="AG42" i="1"/>
  <c r="AG41" i="1"/>
  <c r="AG40" i="1"/>
  <c r="AG38" i="1"/>
  <c r="AG36" i="1"/>
  <c r="AG35" i="1"/>
  <c r="AG34" i="1"/>
  <c r="AG33" i="1"/>
  <c r="AG32" i="1"/>
  <c r="AG31" i="1"/>
  <c r="AG30" i="1"/>
  <c r="AG29" i="1"/>
  <c r="AG28" i="1"/>
  <c r="AG27" i="1"/>
  <c r="AG25" i="1"/>
  <c r="AG24" i="1"/>
  <c r="AG23" i="1"/>
  <c r="AG22" i="1"/>
  <c r="AG20" i="1"/>
  <c r="AG19" i="1"/>
  <c r="AG18" i="1"/>
  <c r="AG17" i="1"/>
  <c r="AG16" i="1"/>
  <c r="AG15" i="1"/>
  <c r="AG14" i="1"/>
  <c r="AG13" i="1"/>
  <c r="AG12" i="1"/>
  <c r="AG11" i="1"/>
  <c r="AG10" i="1"/>
  <c r="P45" i="1"/>
  <c r="AH45" i="1" s="1"/>
  <c r="P44" i="1"/>
  <c r="AH44" i="1" s="1"/>
  <c r="P43" i="1"/>
  <c r="AH43" i="1" s="1"/>
  <c r="P42" i="1"/>
  <c r="AH42" i="1" s="1"/>
  <c r="P41" i="1"/>
  <c r="P40" i="1"/>
  <c r="P38" i="1"/>
  <c r="AH38" i="1" s="1"/>
  <c r="P36" i="1"/>
  <c r="AH36" i="1" s="1"/>
  <c r="P35" i="1"/>
  <c r="P34" i="1"/>
  <c r="P33" i="1"/>
  <c r="P32" i="1"/>
  <c r="P31" i="1"/>
  <c r="AH31" i="1" s="1"/>
  <c r="P30" i="1"/>
  <c r="P29" i="1"/>
  <c r="AH29" i="1" s="1"/>
  <c r="P28" i="1"/>
  <c r="P27" i="1"/>
  <c r="P26" i="1"/>
  <c r="P25" i="1"/>
  <c r="P24" i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AA8" i="1"/>
  <c r="Y8" i="1"/>
  <c r="X8" i="1"/>
  <c r="W8" i="1"/>
  <c r="V8" i="1"/>
  <c r="U8" i="1"/>
  <c r="T8" i="1"/>
  <c r="S8" i="1"/>
  <c r="R8" i="1"/>
  <c r="Q8" i="1"/>
  <c r="K8" i="1"/>
  <c r="J8" i="1"/>
  <c r="I8" i="1"/>
  <c r="H8" i="1"/>
  <c r="G8" i="1"/>
  <c r="F8" i="1"/>
  <c r="R47" i="1"/>
  <c r="S47" i="1"/>
  <c r="T47" i="1"/>
  <c r="U47" i="1"/>
  <c r="V47" i="1"/>
  <c r="W47" i="1"/>
  <c r="X47" i="1"/>
  <c r="Y47" i="1"/>
  <c r="AA47" i="1"/>
  <c r="AB47" i="1"/>
  <c r="AC47" i="1"/>
  <c r="AD47" i="1"/>
  <c r="AE47" i="1"/>
  <c r="AF47" i="1"/>
  <c r="Q47" i="1"/>
  <c r="F47" i="1"/>
  <c r="G47" i="1"/>
  <c r="H47" i="1"/>
  <c r="I47" i="1"/>
  <c r="J47" i="1"/>
  <c r="K47" i="1"/>
  <c r="L47" i="1"/>
  <c r="M47" i="1"/>
  <c r="N47" i="1"/>
  <c r="E47" i="1"/>
  <c r="E32" i="3"/>
  <c r="E117" i="1"/>
  <c r="AG120" i="1"/>
  <c r="P120" i="1"/>
  <c r="AG119" i="1"/>
  <c r="P119" i="1"/>
  <c r="AG118" i="1"/>
  <c r="P118" i="1"/>
  <c r="AF117" i="1"/>
  <c r="AE117" i="1"/>
  <c r="AD117" i="1"/>
  <c r="AC117" i="1"/>
  <c r="AB117" i="1"/>
  <c r="AA117" i="1"/>
  <c r="Y117" i="1"/>
  <c r="X117" i="1"/>
  <c r="W117" i="1"/>
  <c r="V117" i="1"/>
  <c r="U117" i="1"/>
  <c r="T117" i="1"/>
  <c r="S117" i="1"/>
  <c r="R117" i="1"/>
  <c r="Q117" i="1"/>
  <c r="N117" i="1"/>
  <c r="M117" i="1"/>
  <c r="L117" i="1"/>
  <c r="K117" i="1"/>
  <c r="J117" i="1"/>
  <c r="I117" i="1"/>
  <c r="H117" i="1"/>
  <c r="G117" i="1"/>
  <c r="F117" i="1"/>
  <c r="H108" i="1"/>
  <c r="G108" i="1"/>
  <c r="F108" i="1"/>
  <c r="E108" i="1"/>
  <c r="AG111" i="1"/>
  <c r="P111" i="1"/>
  <c r="AG110" i="1"/>
  <c r="P110" i="1"/>
  <c r="AG109" i="1"/>
  <c r="P109" i="1"/>
  <c r="D108" i="1"/>
  <c r="C108" i="1"/>
  <c r="D32" i="3"/>
  <c r="C32" i="3"/>
  <c r="AF17" i="3"/>
  <c r="P17" i="3"/>
  <c r="AF16" i="3"/>
  <c r="P16" i="3"/>
  <c r="AF15" i="3"/>
  <c r="P15" i="3"/>
  <c r="AF14" i="3"/>
  <c r="P14" i="3"/>
  <c r="AF13" i="3"/>
  <c r="P13" i="3"/>
  <c r="AF12" i="3"/>
  <c r="P12" i="3"/>
  <c r="AF11" i="3"/>
  <c r="P11" i="3"/>
  <c r="P77" i="1"/>
  <c r="AF51" i="1"/>
  <c r="AE51" i="1"/>
  <c r="AD51" i="1"/>
  <c r="AC51" i="1"/>
  <c r="AB51" i="1"/>
  <c r="AA51" i="1"/>
  <c r="Y51" i="1"/>
  <c r="X51" i="1"/>
  <c r="W51" i="1"/>
  <c r="V51" i="1"/>
  <c r="U51" i="1"/>
  <c r="T51" i="1"/>
  <c r="S51" i="1"/>
  <c r="R51" i="1"/>
  <c r="Q51" i="1"/>
  <c r="N51" i="1"/>
  <c r="M51" i="1"/>
  <c r="L51" i="1"/>
  <c r="K51" i="1"/>
  <c r="J51" i="1"/>
  <c r="I51" i="1"/>
  <c r="H51" i="1"/>
  <c r="G51" i="1"/>
  <c r="F51" i="1"/>
  <c r="E51" i="1"/>
  <c r="D51" i="1"/>
  <c r="C51" i="1"/>
  <c r="P58" i="1"/>
  <c r="AG89" i="1"/>
  <c r="P89" i="1"/>
  <c r="AF68" i="1"/>
  <c r="AE68" i="1"/>
  <c r="AD68" i="1"/>
  <c r="AC68" i="1"/>
  <c r="AB68" i="1"/>
  <c r="AA68" i="1"/>
  <c r="Y68" i="1"/>
  <c r="X68" i="1"/>
  <c r="W68" i="1"/>
  <c r="V68" i="1"/>
  <c r="U68" i="1"/>
  <c r="T68" i="1"/>
  <c r="S68" i="1"/>
  <c r="R68" i="1"/>
  <c r="Q68" i="1"/>
  <c r="N68" i="1"/>
  <c r="M68" i="1"/>
  <c r="L68" i="1"/>
  <c r="K68" i="1"/>
  <c r="J68" i="1"/>
  <c r="I68" i="1"/>
  <c r="H68" i="1"/>
  <c r="G68" i="1"/>
  <c r="F68" i="1"/>
  <c r="E68" i="1"/>
  <c r="D68" i="1"/>
  <c r="AF65" i="1"/>
  <c r="AE65" i="1"/>
  <c r="AD65" i="1"/>
  <c r="AC65" i="1"/>
  <c r="AB65" i="1"/>
  <c r="AA65" i="1"/>
  <c r="Y65" i="1"/>
  <c r="X65" i="1"/>
  <c r="W65" i="1"/>
  <c r="V65" i="1"/>
  <c r="U65" i="1"/>
  <c r="T65" i="1"/>
  <c r="S65" i="1"/>
  <c r="R65" i="1"/>
  <c r="Q65" i="1"/>
  <c r="P66" i="1"/>
  <c r="D65" i="1"/>
  <c r="C65" i="1"/>
  <c r="AG70" i="1"/>
  <c r="P76" i="1"/>
  <c r="P75" i="1"/>
  <c r="AH75" i="1" s="1"/>
  <c r="P70" i="1"/>
  <c r="N65" i="1"/>
  <c r="M65" i="1"/>
  <c r="L65" i="1"/>
  <c r="K65" i="1"/>
  <c r="J65" i="1"/>
  <c r="I65" i="1"/>
  <c r="H65" i="1"/>
  <c r="G65" i="1"/>
  <c r="F65" i="1"/>
  <c r="E65" i="1"/>
  <c r="N63" i="1"/>
  <c r="M63" i="1"/>
  <c r="L63" i="1"/>
  <c r="K63" i="1"/>
  <c r="J63" i="1"/>
  <c r="I63" i="1"/>
  <c r="H63" i="1"/>
  <c r="G63" i="1"/>
  <c r="F63" i="1"/>
  <c r="E63" i="1"/>
  <c r="D63" i="1"/>
  <c r="N59" i="1"/>
  <c r="M59" i="1"/>
  <c r="L59" i="1"/>
  <c r="K59" i="1"/>
  <c r="J59" i="1"/>
  <c r="I59" i="1"/>
  <c r="H59" i="1"/>
  <c r="G59" i="1"/>
  <c r="F59" i="1"/>
  <c r="E59" i="1"/>
  <c r="D59" i="1"/>
  <c r="E8" i="1"/>
  <c r="D8" i="1"/>
  <c r="N93" i="1"/>
  <c r="M93" i="1"/>
  <c r="L93" i="1"/>
  <c r="L99" i="1" s="1"/>
  <c r="K93" i="1"/>
  <c r="J93" i="1"/>
  <c r="I93" i="1"/>
  <c r="H93" i="1"/>
  <c r="H99" i="1" s="1"/>
  <c r="G93" i="1"/>
  <c r="F93" i="1"/>
  <c r="E93" i="1"/>
  <c r="D93" i="1"/>
  <c r="D99" i="1" s="1"/>
  <c r="AF63" i="1"/>
  <c r="AE63" i="1"/>
  <c r="AD63" i="1"/>
  <c r="AC63" i="1"/>
  <c r="AB63" i="1"/>
  <c r="AA63" i="1"/>
  <c r="Y63" i="1"/>
  <c r="X63" i="1"/>
  <c r="W63" i="1"/>
  <c r="V63" i="1"/>
  <c r="U63" i="1"/>
  <c r="T63" i="1"/>
  <c r="S63" i="1"/>
  <c r="R63" i="1"/>
  <c r="Q63" i="1"/>
  <c r="AF59" i="1"/>
  <c r="AE59" i="1"/>
  <c r="AD59" i="1"/>
  <c r="AC59" i="1"/>
  <c r="AB59" i="1"/>
  <c r="AA59" i="1"/>
  <c r="Y59" i="1"/>
  <c r="X59" i="1"/>
  <c r="W59" i="1"/>
  <c r="V59" i="1"/>
  <c r="U59" i="1"/>
  <c r="T59" i="1"/>
  <c r="S59" i="1"/>
  <c r="R59" i="1"/>
  <c r="Q59" i="1"/>
  <c r="AF93" i="1"/>
  <c r="AE93" i="1"/>
  <c r="AD93" i="1"/>
  <c r="AC93" i="1"/>
  <c r="AB93" i="1"/>
  <c r="AA93" i="1"/>
  <c r="AA99" i="1" s="1"/>
  <c r="Y93" i="1"/>
  <c r="X93" i="1"/>
  <c r="W93" i="1"/>
  <c r="V93" i="1"/>
  <c r="V99" i="1" s="1"/>
  <c r="U93" i="1"/>
  <c r="T93" i="1"/>
  <c r="S93" i="1"/>
  <c r="R93" i="1"/>
  <c r="Q93" i="1"/>
  <c r="Q99" i="1" s="1"/>
  <c r="AG93" i="1"/>
  <c r="AG87" i="1"/>
  <c r="AG86" i="1"/>
  <c r="AG85" i="1"/>
  <c r="AG84" i="1"/>
  <c r="AG69" i="1"/>
  <c r="AG67" i="1"/>
  <c r="AG56" i="1"/>
  <c r="AG55" i="1"/>
  <c r="AG54" i="1"/>
  <c r="AG53" i="1"/>
  <c r="AG52" i="1"/>
  <c r="AG50" i="1"/>
  <c r="P88" i="1"/>
  <c r="AH88" i="1" s="1"/>
  <c r="P87" i="1"/>
  <c r="P86" i="1"/>
  <c r="P85" i="1"/>
  <c r="P84" i="1"/>
  <c r="P83" i="1"/>
  <c r="AH83" i="1" s="1"/>
  <c r="C93" i="1"/>
  <c r="C82" i="1"/>
  <c r="P94" i="1"/>
  <c r="P93" i="1" s="1"/>
  <c r="P61" i="1"/>
  <c r="P60" i="1"/>
  <c r="P62" i="1"/>
  <c r="C68" i="1"/>
  <c r="C63" i="1"/>
  <c r="C59" i="1"/>
  <c r="C47" i="1"/>
  <c r="C8" i="1"/>
  <c r="AF101" i="1"/>
  <c r="AE101" i="1"/>
  <c r="AC101" i="1"/>
  <c r="AB101" i="1"/>
  <c r="AA101" i="1"/>
  <c r="Y101" i="1"/>
  <c r="X101" i="1"/>
  <c r="W101" i="1"/>
  <c r="V101" i="1"/>
  <c r="U101" i="1"/>
  <c r="T101" i="1"/>
  <c r="S101" i="1"/>
  <c r="R101" i="1"/>
  <c r="Q101" i="1"/>
  <c r="P69" i="1"/>
  <c r="P67" i="1"/>
  <c r="P64" i="1"/>
  <c r="P63" i="1" s="1"/>
  <c r="P52" i="1"/>
  <c r="AG101" i="1"/>
  <c r="P101" i="1"/>
  <c r="P49" i="1"/>
  <c r="P57" i="1"/>
  <c r="P56" i="1"/>
  <c r="P55" i="1"/>
  <c r="P54" i="1"/>
  <c r="P53" i="1"/>
  <c r="P50" i="1"/>
  <c r="P48" i="1"/>
  <c r="AH49" i="1" l="1"/>
  <c r="AH61" i="1"/>
  <c r="AE99" i="1"/>
  <c r="AH41" i="1"/>
  <c r="AD99" i="1"/>
  <c r="AG117" i="1"/>
  <c r="AG125" i="1" s="1"/>
  <c r="N99" i="1"/>
  <c r="AH111" i="1"/>
  <c r="AH122" i="1"/>
  <c r="M99" i="1"/>
  <c r="AH21" i="1"/>
  <c r="D79" i="1"/>
  <c r="D102" i="1" s="1"/>
  <c r="AH56" i="1"/>
  <c r="AH101" i="1"/>
  <c r="P68" i="1"/>
  <c r="AH57" i="1"/>
  <c r="AH62" i="1"/>
  <c r="T99" i="1"/>
  <c r="F99" i="1"/>
  <c r="J99" i="1"/>
  <c r="AH120" i="1"/>
  <c r="AH12" i="1"/>
  <c r="E99" i="1"/>
  <c r="I99" i="1"/>
  <c r="R99" i="1"/>
  <c r="AH74" i="1"/>
  <c r="AH10" i="1"/>
  <c r="AH14" i="1"/>
  <c r="AH18" i="1"/>
  <c r="AH23" i="1"/>
  <c r="K99" i="1"/>
  <c r="G99" i="1"/>
  <c r="Y99" i="1"/>
  <c r="AG68" i="1"/>
  <c r="AH58" i="1"/>
  <c r="AH77" i="1"/>
  <c r="AH11" i="1"/>
  <c r="AH15" i="1"/>
  <c r="AH19" i="1"/>
  <c r="AH24" i="1"/>
  <c r="AH70" i="1"/>
  <c r="O102" i="1"/>
  <c r="AH73" i="1"/>
  <c r="F79" i="1"/>
  <c r="F102" i="1" s="1"/>
  <c r="E79" i="1"/>
  <c r="I79" i="1"/>
  <c r="X99" i="1"/>
  <c r="C79" i="1"/>
  <c r="AH86" i="1"/>
  <c r="AG15" i="3"/>
  <c r="AG108" i="1"/>
  <c r="L79" i="1"/>
  <c r="L102" i="1" s="1"/>
  <c r="H79" i="1"/>
  <c r="H102" i="1" s="1"/>
  <c r="AH26" i="1"/>
  <c r="AH91" i="1"/>
  <c r="U99" i="1"/>
  <c r="AG29" i="3"/>
  <c r="AH72" i="1"/>
  <c r="AH71" i="1" s="1"/>
  <c r="AG71" i="1"/>
  <c r="AH97" i="1"/>
  <c r="AH96" i="1" s="1"/>
  <c r="AH89" i="1"/>
  <c r="P47" i="1"/>
  <c r="P65" i="1"/>
  <c r="AH54" i="1"/>
  <c r="AH87" i="1"/>
  <c r="P117" i="1"/>
  <c r="AH117" i="1" s="1"/>
  <c r="AH16" i="1"/>
  <c r="AH92" i="1"/>
  <c r="AH48" i="1"/>
  <c r="AH13" i="1"/>
  <c r="AG26" i="3"/>
  <c r="AE79" i="1"/>
  <c r="AE102" i="1" s="1"/>
  <c r="AC99" i="1"/>
  <c r="AH69" i="1"/>
  <c r="C99" i="1"/>
  <c r="AH66" i="1"/>
  <c r="AH30" i="1"/>
  <c r="P71" i="1"/>
  <c r="AH118" i="1"/>
  <c r="AH22" i="1"/>
  <c r="AG28" i="3"/>
  <c r="AH50" i="1"/>
  <c r="AH53" i="1"/>
  <c r="AG65" i="1"/>
  <c r="AH119" i="1"/>
  <c r="AH20" i="1"/>
  <c r="AH40" i="1"/>
  <c r="AH112" i="1"/>
  <c r="N79" i="1"/>
  <c r="N102" i="1" s="1"/>
  <c r="AF32" i="3"/>
  <c r="AH67" i="1"/>
  <c r="AH110" i="1"/>
  <c r="AH33" i="1"/>
  <c r="AH84" i="1"/>
  <c r="G79" i="1"/>
  <c r="M79" i="1"/>
  <c r="AC79" i="1"/>
  <c r="J79" i="1"/>
  <c r="R79" i="1"/>
  <c r="T79" i="1"/>
  <c r="V79" i="1"/>
  <c r="V102" i="1" s="1"/>
  <c r="X79" i="1"/>
  <c r="AA79" i="1"/>
  <c r="AA102" i="1" s="1"/>
  <c r="P8" i="1"/>
  <c r="AH9" i="1"/>
  <c r="AH17" i="1"/>
  <c r="AH27" i="1"/>
  <c r="AG59" i="1"/>
  <c r="AH60" i="1"/>
  <c r="AH37" i="1"/>
  <c r="AD79" i="1"/>
  <c r="AF79" i="1"/>
  <c r="P59" i="1"/>
  <c r="Q79" i="1"/>
  <c r="Q102" i="1" s="1"/>
  <c r="AG47" i="1"/>
  <c r="AG82" i="1"/>
  <c r="AG99" i="1" s="1"/>
  <c r="AH94" i="1"/>
  <c r="AH93" i="1" s="1"/>
  <c r="S99" i="1"/>
  <c r="W99" i="1"/>
  <c r="AB99" i="1"/>
  <c r="AF99" i="1"/>
  <c r="AH39" i="1"/>
  <c r="AH52" i="1"/>
  <c r="K79" i="1"/>
  <c r="S79" i="1"/>
  <c r="U79" i="1"/>
  <c r="W79" i="1"/>
  <c r="Y79" i="1"/>
  <c r="AH25" i="1"/>
  <c r="AH28" i="1"/>
  <c r="AH32" i="1"/>
  <c r="AH34" i="1"/>
  <c r="AH76" i="1"/>
  <c r="P96" i="1"/>
  <c r="Z79" i="1"/>
  <c r="AG23" i="3"/>
  <c r="AG22" i="3"/>
  <c r="P32" i="3"/>
  <c r="P82" i="1"/>
  <c r="AH85" i="1"/>
  <c r="P51" i="1"/>
  <c r="AG24" i="3"/>
  <c r="AB79" i="1"/>
  <c r="AG8" i="1"/>
  <c r="P108" i="1"/>
  <c r="AH109" i="1"/>
  <c r="AG25" i="3"/>
  <c r="AH64" i="1"/>
  <c r="AH63" i="1" s="1"/>
  <c r="AH90" i="1"/>
  <c r="AG11" i="3"/>
  <c r="AG51" i="1"/>
  <c r="AH35" i="1"/>
  <c r="AG12" i="3"/>
  <c r="AG13" i="3"/>
  <c r="AG14" i="3"/>
  <c r="AG16" i="3"/>
  <c r="AG17" i="3"/>
  <c r="AG18" i="3"/>
  <c r="AG20" i="3"/>
  <c r="AG19" i="3"/>
  <c r="AG21" i="3"/>
  <c r="AH55" i="1"/>
  <c r="T102" i="1" l="1"/>
  <c r="M102" i="1"/>
  <c r="AD102" i="1"/>
  <c r="Y102" i="1"/>
  <c r="AH68" i="1"/>
  <c r="AH125" i="1"/>
  <c r="C102" i="1"/>
  <c r="U102" i="1"/>
  <c r="AH47" i="1"/>
  <c r="E102" i="1"/>
  <c r="R102" i="1"/>
  <c r="AH59" i="1"/>
  <c r="J102" i="1"/>
  <c r="I102" i="1"/>
  <c r="K102" i="1"/>
  <c r="G102" i="1"/>
  <c r="AG79" i="1"/>
  <c r="AG102" i="1" s="1"/>
  <c r="AG104" i="1" s="1"/>
  <c r="S102" i="1"/>
  <c r="P125" i="1"/>
  <c r="X102" i="1"/>
  <c r="P99" i="1"/>
  <c r="P79" i="1"/>
  <c r="W102" i="1"/>
  <c r="AH8" i="1"/>
  <c r="AH51" i="1"/>
  <c r="AB102" i="1"/>
  <c r="AH108" i="1"/>
  <c r="AC102" i="1"/>
  <c r="AH65" i="1"/>
  <c r="AH82" i="1"/>
  <c r="AH99" i="1" s="1"/>
  <c r="AF102" i="1"/>
  <c r="AG32" i="3"/>
  <c r="P102" i="1" l="1"/>
  <c r="AH79" i="1"/>
  <c r="AH102" i="1" s="1"/>
  <c r="AH104" i="1" l="1"/>
</calcChain>
</file>

<file path=xl/sharedStrings.xml><?xml version="1.0" encoding="utf-8"?>
<sst xmlns="http://schemas.openxmlformats.org/spreadsheetml/2006/main" count="189" uniqueCount="160">
  <si>
    <t>Уточнена сума видатків</t>
  </si>
  <si>
    <t>липень</t>
  </si>
  <si>
    <t>серпень</t>
  </si>
  <si>
    <t>жовтень</t>
  </si>
  <si>
    <t>листопад</t>
  </si>
  <si>
    <t>грудень</t>
  </si>
  <si>
    <t>Профінансовано</t>
  </si>
  <si>
    <t>Залишок асигнувань</t>
  </si>
  <si>
    <t>Аналіз  фінансування  ремонту доріг у 2020 р.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</si>
  <si>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</si>
  <si>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</si>
  <si>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</si>
  <si>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</si>
  <si>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</si>
  <si>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</si>
  <si>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вересень</t>
  </si>
  <si>
    <t>КП "КОМУНАЛЬНИК"</t>
  </si>
  <si>
    <t>КП "Червонограджитлокомунсервіс"</t>
  </si>
  <si>
    <t xml:space="preserve">всього </t>
  </si>
  <si>
    <t>Рішення від 22.12.2020 № 56</t>
  </si>
  <si>
    <t>Червоноград</t>
  </si>
  <si>
    <t xml:space="preserve">пр.Шевченка ,14а </t>
  </si>
  <si>
    <t>пр.Шевченка,(від вул.Івасюка-вул.Купчинського)</t>
  </si>
  <si>
    <t>вул.Стуса(від вул.Івасюка-вул.Стуса,34)</t>
  </si>
  <si>
    <t>Парк культури і відпочинку ім.Т.Шевченко</t>
  </si>
  <si>
    <t>вул.В.Стуса,20-вул.Миру,3-вул.Паркова,8</t>
  </si>
  <si>
    <t>вул.Б.Хмельницького,14</t>
  </si>
  <si>
    <t>Поздимир</t>
  </si>
  <si>
    <t>вул.Стара дорога</t>
  </si>
  <si>
    <t>вул.Промислова</t>
  </si>
  <si>
    <t xml:space="preserve">вул.Ст.Бандери </t>
  </si>
  <si>
    <t>вул.Головна</t>
  </si>
  <si>
    <t>вул.Героїв Майдану-вул.Клюсівська,18а-18в</t>
  </si>
  <si>
    <t>вул.Б.Хмельницького</t>
  </si>
  <si>
    <t>вул.Сокальська</t>
  </si>
  <si>
    <t>вул.Княгині Ольги</t>
  </si>
  <si>
    <t>СОСНІВКА</t>
  </si>
  <si>
    <t>вул.Шашкевича</t>
  </si>
  <si>
    <t>вул.22Січня</t>
  </si>
  <si>
    <t>вул.Базарна</t>
  </si>
  <si>
    <t>СІЛЕЦЬ</t>
  </si>
  <si>
    <t>вул.Шахтарська</t>
  </si>
  <si>
    <t>вул.Українська</t>
  </si>
  <si>
    <t>Присілок Насалі</t>
  </si>
  <si>
    <t>Присілок Заболотня</t>
  </si>
  <si>
    <t>Присілок Груби</t>
  </si>
  <si>
    <t>Присілок Солтиси</t>
  </si>
  <si>
    <t>ГІРНИК</t>
  </si>
  <si>
    <t>вул.Тарнавського</t>
  </si>
  <si>
    <t>вул.Лисенка</t>
  </si>
  <si>
    <t>вул.Січових Сітрільців</t>
  </si>
  <si>
    <t>вул.Центральна</t>
  </si>
  <si>
    <t>БЕНДЮГА</t>
  </si>
  <si>
    <t>МЕЖИРІЧЧЯ</t>
  </si>
  <si>
    <t>вул.Підбужна</t>
  </si>
  <si>
    <t>ДОБРЯЧИН</t>
  </si>
  <si>
    <t>Поточний ремонт внутріквартальних доріг:</t>
  </si>
  <si>
    <t>Рішення  від 22.12.2020 № 56</t>
  </si>
  <si>
    <t>ВСЬОГО</t>
  </si>
  <si>
    <t xml:space="preserve">Перелік доріг та тротуарів загального користування Червоноградської міської територіальної громади,  які підлягають поточному ремонту у 2021р. </t>
  </si>
  <si>
    <t>встановлення дорожніх знаків</t>
  </si>
  <si>
    <t>Рішення від23.02.2021             № 187</t>
  </si>
  <si>
    <t>вул.Підлісна</t>
  </si>
  <si>
    <t>вул.Миру</t>
  </si>
  <si>
    <t>щебеневе покриття присілків Зарудні, Заболоття Дженджерівка, Гостинець, асфальтне покриття присілку Солтиси</t>
  </si>
  <si>
    <t>підсипка доріг на ділянках, що виділені ветеранам АТО по вул.Яворницького, Пушкіна в районі стадіону "Гірник"</t>
  </si>
  <si>
    <t>рішення від 11.03.2021              №228</t>
  </si>
  <si>
    <t>КП "СОСНІВКАЖИТЛОКОМУНСЕРВІС"</t>
  </si>
  <si>
    <t>КП "ЧЕРВОНОГРАДЖИТЛОКОМУНСЕРВІС"</t>
  </si>
  <si>
    <t>рішення від 23.02.2021   №187</t>
  </si>
  <si>
    <t>рішення від 11.03.2021 № 228</t>
  </si>
  <si>
    <t>вул.Бічна Промислова</t>
  </si>
  <si>
    <t>вул.Бічна Шевченка</t>
  </si>
  <si>
    <t>вул.Бобинського</t>
  </si>
  <si>
    <t>вул.Богуна</t>
  </si>
  <si>
    <t>вул.Винниченка</t>
  </si>
  <si>
    <t>Дамба Грушевського</t>
  </si>
  <si>
    <t>вул.Залізнична</t>
  </si>
  <si>
    <t>вул.Заньковецької</t>
  </si>
  <si>
    <t>вул.Івасюка</t>
  </si>
  <si>
    <t>вул.Клюсівська</t>
  </si>
  <si>
    <t>вул.Корольова</t>
  </si>
  <si>
    <t>вул.Купчинського</t>
  </si>
  <si>
    <t>вул.Львівська</t>
  </si>
  <si>
    <t>вул.Мазепи</t>
  </si>
  <si>
    <t>вул.Паркова</t>
  </si>
  <si>
    <t>вул.Героїв Майдану</t>
  </si>
  <si>
    <t>пр.Шевченка</t>
  </si>
  <si>
    <t>вул.Св.Володимира</t>
  </si>
  <si>
    <t>вул.Й.Сліпого</t>
  </si>
  <si>
    <t>вул.Стрілецька</t>
  </si>
  <si>
    <t>вул.В.Стуса</t>
  </si>
  <si>
    <t>вул.Чорновола</t>
  </si>
  <si>
    <t>вул.Шевська</t>
  </si>
  <si>
    <t>вул.Вечірня</t>
  </si>
  <si>
    <t>Всього ТРОТУАРИ КП "Комунальник"</t>
  </si>
  <si>
    <t xml:space="preserve">   КП "Комунальник" -ДОРОГИ                          ЧЕРВОНОГРАД                                                     </t>
  </si>
  <si>
    <t>вул.Шептицького</t>
  </si>
  <si>
    <t>рішення від 29.04.2021 №398</t>
  </si>
  <si>
    <t>поточний ремонт вул.Промислової</t>
  </si>
  <si>
    <t>рішення від 01.04.2021 №286</t>
  </si>
  <si>
    <t>Всього по КП "Комунальник</t>
  </si>
  <si>
    <t>ВСЬОГО 7461               КП"КОМУНАЛЬНИК"</t>
  </si>
  <si>
    <t>поточний ремонт вул.Грушевського в смт.Гірник</t>
  </si>
  <si>
    <t>ВСЬОГО ЧЖКС</t>
  </si>
  <si>
    <t>ВСЬОГО ДОРОГИ                                                                                 ( КП "КОМУНАЛЬНИК") по 7461</t>
  </si>
  <si>
    <t xml:space="preserve">ТРОТУАРИ </t>
  </si>
  <si>
    <t xml:space="preserve">ТРОТУАР вул.Грушевського </t>
  </si>
  <si>
    <t>РІШЕННЯ ВІД 20.05.2021 №465</t>
  </si>
  <si>
    <t>рішення від 20.04.2021 №465</t>
  </si>
  <si>
    <t>план</t>
  </si>
  <si>
    <t>профінансовано</t>
  </si>
  <si>
    <t>залишок</t>
  </si>
  <si>
    <t>Добрячин</t>
  </si>
  <si>
    <t>ремонт дороги (тротуару) по вул.Червоноградська</t>
  </si>
  <si>
    <t>рішення №537 від 24.06.2021</t>
  </si>
  <si>
    <t>рішення від 05.08.2021</t>
  </si>
  <si>
    <t xml:space="preserve">вул.Стефаника </t>
  </si>
  <si>
    <t>Облаштування тротуарної доріжки в парку культури та відпочинку ім.Т.Г.Шевченка</t>
  </si>
  <si>
    <t>рішення 639 від 05.08.2021</t>
  </si>
  <si>
    <t>рішення №727 від 17.08.2021</t>
  </si>
  <si>
    <t>тротуар по вул.Ст.Бандери,29-41</t>
  </si>
  <si>
    <t>Р№729 від 16.09.2021</t>
  </si>
  <si>
    <t>поточний ремонт дороги вул.Б.Хмельницького</t>
  </si>
  <si>
    <t>поточний ремонт дороги вул.Грушевського</t>
  </si>
  <si>
    <t>поточний ремонт дороги вул.Лісна</t>
  </si>
  <si>
    <t>поточний ремонт дороги вул.Стуса</t>
  </si>
  <si>
    <t>рішення №729 від 16.09.2021</t>
  </si>
  <si>
    <t>вул.Т.Савки</t>
  </si>
  <si>
    <t>вул.Затишна</t>
  </si>
  <si>
    <t xml:space="preserve">влаштування бордюр по вул.Миру </t>
  </si>
  <si>
    <t>поточний ремонт дороги мікрорайону "Солокія"</t>
  </si>
  <si>
    <t>рішення №838 від 21.10.2021</t>
  </si>
  <si>
    <t>вул.Травнева (облаштування тротуару та системи водовідведення )</t>
  </si>
  <si>
    <t>р№838 від 21.10.2021</t>
  </si>
  <si>
    <t>рішення від 18.11.2021</t>
  </si>
  <si>
    <t>БОРЯТИН</t>
  </si>
  <si>
    <t>вул.Пелехатого</t>
  </si>
  <si>
    <t>вул.Зелена</t>
  </si>
  <si>
    <t>рішення 923 від 18.11.2021</t>
  </si>
  <si>
    <t>від 09.12.2021</t>
  </si>
  <si>
    <t>влаштування заїздної кишені для встановлення автобусного павільйону по пр-ту Шевченка,22 в м.Червонограді Львівської області</t>
  </si>
  <si>
    <t>за 2021 рік</t>
  </si>
  <si>
    <t>ЗА  2021 рік</t>
  </si>
  <si>
    <t>ремонт  дорожнього покриття  проїзної частини  прибудинкової території вул.Корольова 30,36,38</t>
  </si>
  <si>
    <t>ремонт  дорожнього покриття  проїзної частини  прибудинкової території біля житлових будинків вул.Стуса,19-21,21а</t>
  </si>
  <si>
    <t>ремонт  дорожнього покриття  проїзної частини  прибудинкової території вул.Набережна,27-вул.Корольова,14</t>
  </si>
  <si>
    <t>Ремонт покриттів тротуарів пр.Шевченка,26а</t>
  </si>
  <si>
    <t>Ремонт покриттів тротуарів вул.Шептицького(від ЧСШ №9 до вул.Сокальська,26)</t>
  </si>
  <si>
    <t>ремонт  дорожнього покриття  проїзної частини та ремонт покриттів тротуарів, майданчиків, прибудинкової території вул.Шкільна</t>
  </si>
  <si>
    <t>пот.ремонт покриття тротуару між житловими будинками по вул.Набережна 17-19 в м.Червонограді</t>
  </si>
  <si>
    <t>поточний ремонт дороги біля житлового будинку по вул.Набережна,25</t>
  </si>
  <si>
    <t>поточний ремонт покриття тротуару біля житлового будинку по вул.Бандери,11</t>
  </si>
  <si>
    <t>поточний ремонт покриття тротуару біля житлового будинку по вул.Шашкевича,9</t>
  </si>
  <si>
    <t>поточний ремонт дорожнього покриття проїздної частини прибудинкової території  біля ж/б  вул.Стуса 20, вул.Грінченка1, вул.Миру 2 в м.Червонограді струменевим методом</t>
  </si>
  <si>
    <t>поточний ремонт дорожнього покриття проїздної частини прибудинкової території  біля ж/б  вул.Сокальська 18,20,22,24, вул.Шептицького 1,13,33 в м.Червонограді струменевим методом</t>
  </si>
  <si>
    <t>поточний ремонт дорожнього покриття проїздної частини прибудинкової території  біля ж/б  вул.Сокальська 34,38,вул.Бандери 1,11, вул.Івасюка27 в м.Червонограді струменевим методом</t>
  </si>
  <si>
    <t>поточний ремонт дорожнього покриття проїздної частини прибудинкової території  біля ж/б  вул.Сокальська18а, вул.Шептицького3а,5а в м.Червонограді струменевим методом</t>
  </si>
  <si>
    <t>поточний ремонт дорожнього покриття проїздної частини прибудинкової території  біля ж/б  вул.Бандери 33,35,вул. Шептицького 31,вул.Сокальська26 струменевим методом</t>
  </si>
  <si>
    <t>поточний ремонт дороги по вул.Т.Савки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</si>
</sst>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b/>
      <i/>
      <sz val="18"/>
      <name val="Calibri"/>
      <family val="2"/>
      <charset val="204"/>
    </font>
    <font>
      <b/>
      <sz val="14"/>
      <name val="Times New Roman"/>
      <family val="1"/>
      <charset val="204"/>
    </font>
    <font>
      <sz val="26"/>
      <color indexed="10"/>
      <name val="Calibri"/>
      <family val="2"/>
    </font>
    <font>
      <sz val="14"/>
      <name val="Calibri"/>
      <family val="2"/>
    </font>
    <font>
      <b/>
      <sz val="16"/>
      <name val="Calibri"/>
      <family val="2"/>
      <charset val="204"/>
    </font>
    <font>
      <b/>
      <sz val="14"/>
      <name val="Calibri"/>
      <family val="2"/>
      <charset val="204"/>
    </font>
    <font>
      <b/>
      <sz val="13"/>
      <name val="Calibri"/>
      <family val="2"/>
      <charset val="204"/>
    </font>
    <font>
      <b/>
      <sz val="18"/>
      <name val="Calibri"/>
      <family val="2"/>
      <charset val="204"/>
    </font>
    <font>
      <b/>
      <i/>
      <sz val="14"/>
      <name val="Calibri"/>
      <family val="2"/>
      <charset val="204"/>
    </font>
    <font>
      <b/>
      <sz val="20"/>
      <name val="Calibri"/>
      <family val="2"/>
      <charset val="204"/>
    </font>
    <font>
      <b/>
      <sz val="16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sz val="22"/>
      <name val="Calibri"/>
      <family val="2"/>
    </font>
    <font>
      <sz val="14"/>
      <color indexed="8"/>
      <name val="Calibri"/>
      <family val="2"/>
    </font>
    <font>
      <b/>
      <i/>
      <sz val="24"/>
      <name val="Calibri"/>
      <family val="2"/>
      <charset val="204"/>
    </font>
    <font>
      <b/>
      <sz val="18"/>
      <name val="Calibri"/>
      <family val="2"/>
      <charset val="204"/>
    </font>
    <font>
      <sz val="18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</font>
    <font>
      <sz val="16"/>
      <name val="Calibri"/>
      <family val="2"/>
      <charset val="204"/>
    </font>
    <font>
      <sz val="16"/>
      <name val="Calibri"/>
      <family val="2"/>
    </font>
    <font>
      <sz val="16"/>
      <name val="Calibri"/>
      <family val="2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color indexed="8"/>
      <name val="Calibri"/>
      <family val="2"/>
    </font>
    <font>
      <sz val="11"/>
      <name val="Times New Roman"/>
      <family val="1"/>
      <charset val="204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8"/>
      <name val="Calibri"/>
      <family val="2"/>
    </font>
    <font>
      <sz val="11"/>
      <color indexed="10"/>
      <name val="Calibri"/>
      <family val="2"/>
    </font>
    <font>
      <sz val="24"/>
      <name val="Calibri"/>
      <family val="2"/>
    </font>
    <font>
      <b/>
      <sz val="16"/>
      <name val="Calibri"/>
      <family val="2"/>
    </font>
    <font>
      <b/>
      <sz val="11"/>
      <name val="Calibri"/>
      <family val="2"/>
      <charset val="204"/>
    </font>
    <font>
      <sz val="11"/>
      <name val="Calibri"/>
      <family val="2"/>
      <scheme val="minor"/>
    </font>
    <font>
      <b/>
      <sz val="14"/>
      <name val="Calibri"/>
      <family val="2"/>
    </font>
    <font>
      <b/>
      <sz val="20"/>
      <name val="Times New Roman"/>
      <family val="1"/>
      <charset val="204"/>
    </font>
    <font>
      <sz val="16"/>
      <color rgb="FFFF0000"/>
      <name val="Calibri"/>
      <family val="2"/>
    </font>
    <font>
      <sz val="16"/>
      <color theme="1"/>
      <name val="Calibri"/>
      <family val="2"/>
      <scheme val="minor"/>
    </font>
    <font>
      <b/>
      <sz val="22"/>
      <name val="Calibri"/>
      <family val="2"/>
      <charset val="204"/>
    </font>
    <font>
      <sz val="22"/>
      <name val="Calibri"/>
      <family val="2"/>
      <charset val="204"/>
    </font>
    <font>
      <b/>
      <i/>
      <sz val="2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164" fontId="0" fillId="0" borderId="0" xfId="0" applyNumberFormat="1"/>
    <xf numFmtId="4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164" fontId="6" fillId="0" borderId="0" xfId="0" applyNumberFormat="1" applyFont="1"/>
    <xf numFmtId="4" fontId="0" fillId="0" borderId="1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12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3" fillId="0" borderId="1" xfId="0" applyFont="1" applyBorder="1"/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Border="1"/>
    <xf numFmtId="164" fontId="1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10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/>
    </xf>
    <xf numFmtId="0" fontId="17" fillId="0" borderId="5" xfId="0" applyFont="1" applyBorder="1"/>
    <xf numFmtId="0" fontId="3" fillId="0" borderId="5" xfId="0" applyFont="1" applyBorder="1"/>
    <xf numFmtId="4" fontId="3" fillId="0" borderId="1" xfId="0" applyNumberFormat="1" applyFont="1" applyBorder="1" applyAlignment="1">
      <alignment horizontal="center"/>
    </xf>
    <xf numFmtId="0" fontId="3" fillId="2" borderId="0" xfId="0" applyFont="1" applyFill="1"/>
    <xf numFmtId="0" fontId="19" fillId="2" borderId="0" xfId="0" applyFont="1" applyFill="1"/>
    <xf numFmtId="164" fontId="3" fillId="2" borderId="0" xfId="0" applyNumberFormat="1" applyFont="1" applyFill="1"/>
    <xf numFmtId="4" fontId="3" fillId="2" borderId="0" xfId="0" applyNumberFormat="1" applyFont="1" applyFill="1"/>
    <xf numFmtId="164" fontId="0" fillId="2" borderId="0" xfId="0" applyNumberFormat="1" applyFill="1"/>
    <xf numFmtId="0" fontId="0" fillId="2" borderId="0" xfId="0" applyFill="1"/>
    <xf numFmtId="0" fontId="3" fillId="3" borderId="0" xfId="0" applyFont="1" applyFill="1"/>
    <xf numFmtId="164" fontId="0" fillId="3" borderId="0" xfId="0" applyNumberFormat="1" applyFill="1"/>
    <xf numFmtId="0" fontId="0" fillId="3" borderId="0" xfId="0" applyFill="1"/>
    <xf numFmtId="0" fontId="7" fillId="3" borderId="0" xfId="0" applyFont="1" applyFill="1"/>
    <xf numFmtId="164" fontId="18" fillId="3" borderId="0" xfId="0" applyNumberFormat="1" applyFont="1" applyFill="1"/>
    <xf numFmtId="0" fontId="18" fillId="3" borderId="0" xfId="0" applyFont="1" applyFill="1"/>
    <xf numFmtId="164" fontId="21" fillId="0" borderId="1" xfId="0" applyNumberFormat="1" applyFont="1" applyBorder="1"/>
    <xf numFmtId="4" fontId="11" fillId="0" borderId="6" xfId="0" applyNumberFormat="1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4" fontId="3" fillId="0" borderId="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/>
    <xf numFmtId="2" fontId="24" fillId="0" borderId="1" xfId="0" applyNumberFormat="1" applyFont="1" applyBorder="1"/>
    <xf numFmtId="0" fontId="24" fillId="0" borderId="1" xfId="0" applyFont="1" applyBorder="1"/>
    <xf numFmtId="4" fontId="8" fillId="0" borderId="1" xfId="0" applyNumberFormat="1" applyFont="1" applyBorder="1" applyAlignment="1">
      <alignment horizontal="center"/>
    </xf>
    <xf numFmtId="164" fontId="24" fillId="0" borderId="1" xfId="0" applyNumberFormat="1" applyFont="1" applyBorder="1"/>
    <xf numFmtId="4" fontId="24" fillId="0" borderId="1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/>
    <xf numFmtId="4" fontId="26" fillId="0" borderId="1" xfId="0" applyNumberFormat="1" applyFont="1" applyBorder="1"/>
    <xf numFmtId="164" fontId="27" fillId="0" borderId="1" xfId="0" applyNumberFormat="1" applyFont="1" applyBorder="1"/>
    <xf numFmtId="4" fontId="27" fillId="0" borderId="1" xfId="0" applyNumberFormat="1" applyFont="1" applyBorder="1"/>
    <xf numFmtId="4" fontId="8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4" fontId="24" fillId="3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/>
    </xf>
    <xf numFmtId="0" fontId="24" fillId="0" borderId="0" xfId="0" applyFont="1"/>
    <xf numFmtId="164" fontId="24" fillId="0" borderId="0" xfId="0" applyNumberFormat="1" applyFont="1"/>
    <xf numFmtId="4" fontId="24" fillId="0" borderId="0" xfId="0" applyNumberFormat="1" applyFont="1"/>
    <xf numFmtId="4" fontId="24" fillId="0" borderId="0" xfId="0" applyNumberFormat="1" applyFont="1" applyAlignment="1">
      <alignment horizontal="center" vertical="center"/>
    </xf>
    <xf numFmtId="0" fontId="29" fillId="0" borderId="0" xfId="0" applyFont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4" fontId="23" fillId="0" borderId="0" xfId="0" applyNumberFormat="1" applyFont="1" applyBorder="1" applyAlignment="1">
      <alignment horizontal="center" vertical="center" wrapText="1"/>
    </xf>
    <xf numFmtId="4" fontId="24" fillId="0" borderId="0" xfId="0" applyNumberFormat="1" applyFont="1" applyBorder="1"/>
    <xf numFmtId="4" fontId="8" fillId="0" borderId="0" xfId="0" applyNumberFormat="1" applyFont="1" applyBorder="1" applyAlignment="1">
      <alignment horizontal="center"/>
    </xf>
    <xf numFmtId="164" fontId="24" fillId="0" borderId="0" xfId="0" applyNumberFormat="1" applyFont="1" applyBorder="1"/>
    <xf numFmtId="4" fontId="24" fillId="0" borderId="0" xfId="0" applyNumberFormat="1" applyFont="1" applyBorder="1" applyAlignment="1">
      <alignment horizontal="center" vertical="center"/>
    </xf>
    <xf numFmtId="4" fontId="25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4" fillId="0" borderId="0" xfId="0" applyFont="1" applyBorder="1"/>
    <xf numFmtId="4" fontId="14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/>
    <xf numFmtId="4" fontId="14" fillId="0" borderId="1" xfId="0" applyNumberFormat="1" applyFont="1" applyBorder="1"/>
    <xf numFmtId="4" fontId="14" fillId="0" borderId="6" xfId="0" applyNumberFormat="1" applyFont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4" fontId="30" fillId="2" borderId="0" xfId="0" applyNumberFormat="1" applyFont="1" applyFill="1"/>
    <xf numFmtId="0" fontId="22" fillId="0" borderId="8" xfId="0" applyFont="1" applyBorder="1" applyAlignment="1">
      <alignment horizontal="left" vertical="center" wrapText="1"/>
    </xf>
    <xf numFmtId="0" fontId="22" fillId="0" borderId="1" xfId="0" applyFont="1" applyBorder="1" applyAlignment="1">
      <alignment wrapText="1"/>
    </xf>
    <xf numFmtId="0" fontId="31" fillId="0" borderId="0" xfId="0" applyFont="1"/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9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4" fontId="32" fillId="0" borderId="1" xfId="0" applyNumberFormat="1" applyFont="1" applyBorder="1" applyAlignment="1">
      <alignment vertical="center"/>
    </xf>
    <xf numFmtId="4" fontId="33" fillId="0" borderId="1" xfId="0" applyNumberFormat="1" applyFont="1" applyBorder="1" applyAlignment="1">
      <alignment horizontal="center" vertical="center"/>
    </xf>
    <xf numFmtId="4" fontId="33" fillId="0" borderId="6" xfId="0" applyNumberFormat="1" applyFont="1" applyBorder="1" applyAlignment="1">
      <alignment horizontal="center" vertical="center"/>
    </xf>
    <xf numFmtId="164" fontId="33" fillId="0" borderId="1" xfId="0" applyNumberFormat="1" applyFont="1" applyBorder="1" applyAlignment="1">
      <alignment vertical="center"/>
    </xf>
    <xf numFmtId="4" fontId="33" fillId="0" borderId="1" xfId="0" applyNumberFormat="1" applyFont="1" applyBorder="1" applyAlignment="1">
      <alignment vertical="center"/>
    </xf>
    <xf numFmtId="164" fontId="32" fillId="0" borderId="1" xfId="0" applyNumberFormat="1" applyFont="1" applyBorder="1"/>
    <xf numFmtId="4" fontId="32" fillId="0" borderId="1" xfId="0" applyNumberFormat="1" applyFont="1" applyBorder="1"/>
    <xf numFmtId="0" fontId="33" fillId="0" borderId="0" xfId="0" applyFont="1"/>
    <xf numFmtId="4" fontId="33" fillId="0" borderId="0" xfId="0" applyNumberFormat="1" applyFont="1"/>
    <xf numFmtId="0" fontId="18" fillId="3" borderId="1" xfId="0" applyFont="1" applyFill="1" applyBorder="1"/>
    <xf numFmtId="0" fontId="22" fillId="2" borderId="1" xfId="0" applyFont="1" applyFill="1" applyBorder="1" applyAlignment="1">
      <alignment vertical="center" wrapText="1"/>
    </xf>
    <xf numFmtId="0" fontId="35" fillId="0" borderId="0" xfId="0" applyFont="1"/>
    <xf numFmtId="0" fontId="3" fillId="0" borderId="2" xfId="0" applyFont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" fontId="27" fillId="3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4" fontId="37" fillId="0" borderId="1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38" fillId="0" borderId="0" xfId="0" applyFont="1"/>
    <xf numFmtId="4" fontId="14" fillId="0" borderId="0" xfId="0" applyNumberFormat="1" applyFont="1"/>
    <xf numFmtId="164" fontId="14" fillId="0" borderId="0" xfId="0" applyNumberFormat="1" applyFont="1"/>
    <xf numFmtId="164" fontId="33" fillId="0" borderId="2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horizontal="center" vertical="center"/>
    </xf>
    <xf numFmtId="164" fontId="39" fillId="0" borderId="0" xfId="0" applyNumberFormat="1" applyFont="1"/>
    <xf numFmtId="0" fontId="39" fillId="0" borderId="0" xfId="0" applyFont="1"/>
    <xf numFmtId="0" fontId="40" fillId="0" borderId="0" xfId="0" applyFont="1" applyAlignment="1">
      <alignment vertical="center"/>
    </xf>
    <xf numFmtId="0" fontId="40" fillId="0" borderId="0" xfId="0" applyFont="1"/>
    <xf numFmtId="0" fontId="41" fillId="0" borderId="1" xfId="0" applyFont="1" applyBorder="1" applyAlignment="1">
      <alignment wrapText="1"/>
    </xf>
    <xf numFmtId="4" fontId="42" fillId="0" borderId="1" xfId="0" applyNumberFormat="1" applyFont="1" applyBorder="1"/>
    <xf numFmtId="4" fontId="24" fillId="0" borderId="1" xfId="0" applyNumberFormat="1" applyFont="1" applyBorder="1" applyAlignment="1">
      <alignment horizontal="center" vertical="center" wrapText="1"/>
    </xf>
    <xf numFmtId="4" fontId="25" fillId="4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/>
    </xf>
    <xf numFmtId="4" fontId="37" fillId="0" borderId="1" xfId="0" applyNumberFormat="1" applyFont="1" applyBorder="1"/>
    <xf numFmtId="2" fontId="37" fillId="0" borderId="1" xfId="0" applyNumberFormat="1" applyFont="1" applyBorder="1"/>
    <xf numFmtId="4" fontId="43" fillId="2" borderId="0" xfId="0" applyNumberFormat="1" applyFont="1" applyFill="1"/>
    <xf numFmtId="4" fontId="44" fillId="0" borderId="1" xfId="0" applyNumberFormat="1" applyFont="1" applyBorder="1" applyAlignment="1">
      <alignment horizontal="center"/>
    </xf>
    <xf numFmtId="164" fontId="45" fillId="0" borderId="1" xfId="0" applyNumberFormat="1" applyFont="1" applyBorder="1"/>
    <xf numFmtId="4" fontId="45" fillId="0" borderId="1" xfId="0" applyNumberFormat="1" applyFont="1" applyBorder="1"/>
    <xf numFmtId="4" fontId="45" fillId="0" borderId="1" xfId="0" applyNumberFormat="1" applyFont="1" applyBorder="1" applyAlignment="1">
      <alignment horizontal="center" vertical="center"/>
    </xf>
    <xf numFmtId="4" fontId="45" fillId="3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center"/>
    </xf>
    <xf numFmtId="164" fontId="46" fillId="2" borderId="0" xfId="0" applyNumberFormat="1" applyFont="1" applyFill="1" applyAlignment="1">
      <alignment horizontal="center"/>
    </xf>
    <xf numFmtId="4" fontId="16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2" fillId="3" borderId="1" xfId="0" applyFont="1" applyFill="1" applyBorder="1" applyAlignment="1">
      <alignment horizontal="left" vertical="top" wrapText="1"/>
    </xf>
    <xf numFmtId="0" fontId="36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5"/>
  <sheetViews>
    <sheetView tabSelected="1" topLeftCell="A4" zoomScale="51" zoomScaleNormal="51" workbookViewId="0">
      <pane xSplit="15" ySplit="4" topLeftCell="P8" activePane="bottomRight" state="frozen"/>
      <selection activeCell="A4" sqref="A4"/>
      <selection pane="topRight" activeCell="N4" sqref="N4"/>
      <selection pane="bottomLeft" activeCell="A6" sqref="A6"/>
      <selection pane="bottomRight" activeCell="B5" sqref="B5"/>
    </sheetView>
  </sheetViews>
  <sheetFormatPr defaultRowHeight="14.4" outlineLevelCol="1" x14ac:dyDescent="0.3"/>
  <cols>
    <col min="1" max="1" width="15.5546875" style="5" customWidth="1"/>
    <col min="2" max="2" width="69.88671875" style="5" customWidth="1"/>
    <col min="3" max="3" width="20.5546875" style="5" hidden="1" customWidth="1" outlineLevel="1"/>
    <col min="4" max="4" width="23.88671875" style="5" hidden="1" customWidth="1" outlineLevel="1"/>
    <col min="5" max="5" width="20.44140625" style="5" hidden="1" customWidth="1" outlineLevel="1"/>
    <col min="6" max="6" width="20" style="5" hidden="1" customWidth="1" outlineLevel="1"/>
    <col min="7" max="7" width="18.44140625" style="5" hidden="1" customWidth="1" outlineLevel="1"/>
    <col min="8" max="8" width="18.6640625" style="5" hidden="1" customWidth="1" outlineLevel="1"/>
    <col min="9" max="9" width="15.5546875" style="5" hidden="1" customWidth="1" outlineLevel="1"/>
    <col min="10" max="10" width="18.88671875" style="5" hidden="1" customWidth="1" outlineLevel="1"/>
    <col min="11" max="11" width="19.5546875" style="5" hidden="1" customWidth="1" outlineLevel="1"/>
    <col min="12" max="12" width="19.6640625" style="5" hidden="1" customWidth="1" outlineLevel="1"/>
    <col min="13" max="13" width="18" style="5" hidden="1" customWidth="1" outlineLevel="1"/>
    <col min="14" max="14" width="21.109375" style="5" hidden="1" customWidth="1" outlineLevel="1"/>
    <col min="15" max="15" width="18" style="5" hidden="1" customWidth="1" outlineLevel="1"/>
    <col min="16" max="16" width="26.6640625" style="5" customWidth="1" collapsed="1"/>
    <col min="17" max="17" width="17.109375" style="4" hidden="1" customWidth="1" outlineLevel="1"/>
    <col min="18" max="18" width="13" style="15" hidden="1" customWidth="1" outlineLevel="1"/>
    <col min="19" max="19" width="14.44140625" style="15" hidden="1" customWidth="1" outlineLevel="1"/>
    <col min="20" max="20" width="16.44140625" style="15" hidden="1" customWidth="1" outlineLevel="1"/>
    <col min="21" max="21" width="13" style="15" hidden="1" customWidth="1" outlineLevel="1"/>
    <col min="22" max="22" width="16.33203125" style="15" hidden="1" customWidth="1" outlineLevel="1"/>
    <col min="23" max="23" width="20.6640625" style="15" hidden="1" customWidth="1" outlineLevel="1"/>
    <col min="24" max="24" width="14.5546875" style="15" hidden="1" customWidth="1" outlineLevel="1"/>
    <col min="25" max="26" width="20.6640625" style="15" hidden="1" customWidth="1" outlineLevel="1"/>
    <col min="27" max="27" width="16.5546875" style="15" hidden="1" customWidth="1" outlineLevel="1"/>
    <col min="28" max="28" width="18.5546875" style="15" hidden="1" customWidth="1" outlineLevel="1"/>
    <col min="29" max="29" width="19.88671875" style="15" hidden="1" customWidth="1" outlineLevel="1"/>
    <col min="30" max="30" width="17" style="15" hidden="1" customWidth="1" outlineLevel="1"/>
    <col min="31" max="31" width="19.44140625" style="15" hidden="1" customWidth="1" outlineLevel="1"/>
    <col min="32" max="32" width="15.33203125" style="15" hidden="1" customWidth="1" outlineLevel="1"/>
    <col min="33" max="33" width="26.88671875" style="16" customWidth="1" collapsed="1"/>
    <col min="34" max="34" width="23.44140625" style="16" customWidth="1"/>
    <col min="35" max="35" width="20.88671875" style="1" customWidth="1"/>
    <col min="36" max="36" width="20" style="1" customWidth="1"/>
    <col min="37" max="37" width="22" style="1" customWidth="1"/>
    <col min="38" max="38" width="12.44140625" style="1" bestFit="1" customWidth="1"/>
    <col min="39" max="39" width="13.5546875" bestFit="1" customWidth="1"/>
    <col min="44" max="44" width="9.88671875" bestFit="1" customWidth="1"/>
  </cols>
  <sheetData>
    <row r="1" spans="1:38" ht="18" x14ac:dyDescent="0.35">
      <c r="B1" s="14"/>
    </row>
    <row r="2" spans="1:38" ht="39.75" customHeight="1" x14ac:dyDescent="0.3">
      <c r="B2" s="17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38" ht="19.5" customHeight="1" x14ac:dyDescent="0.4">
      <c r="B3" s="156">
        <v>7461</v>
      </c>
      <c r="AH3" s="18"/>
    </row>
    <row r="4" spans="1:38" ht="21" x14ac:dyDescent="0.4">
      <c r="B4" s="156"/>
      <c r="AH4" s="18"/>
    </row>
    <row r="5" spans="1:38" s="37" customFormat="1" ht="50.25" customHeight="1" x14ac:dyDescent="0.7">
      <c r="A5" s="32"/>
      <c r="B5" s="33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4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154" t="s">
        <v>143</v>
      </c>
      <c r="AH5" s="154"/>
      <c r="AI5" s="101"/>
      <c r="AJ5" s="146"/>
      <c r="AK5" s="36"/>
      <c r="AL5" s="36"/>
    </row>
    <row r="6" spans="1:38" ht="52.5" customHeight="1" x14ac:dyDescent="0.45">
      <c r="B6" s="6" t="s">
        <v>16</v>
      </c>
      <c r="AG6" s="153"/>
      <c r="AH6" s="153"/>
    </row>
    <row r="7" spans="1:38" ht="138.75" customHeight="1" x14ac:dyDescent="0.3">
      <c r="B7" s="50" t="s">
        <v>59</v>
      </c>
      <c r="C7" s="51" t="s">
        <v>19</v>
      </c>
      <c r="D7" s="52" t="s">
        <v>61</v>
      </c>
      <c r="E7" s="52" t="s">
        <v>66</v>
      </c>
      <c r="F7" s="52" t="s">
        <v>100</v>
      </c>
      <c r="G7" s="52" t="s">
        <v>98</v>
      </c>
      <c r="H7" s="52" t="s">
        <v>108</v>
      </c>
      <c r="I7" s="52" t="s">
        <v>115</v>
      </c>
      <c r="J7" s="52" t="s">
        <v>116</v>
      </c>
      <c r="K7" s="52" t="s">
        <v>120</v>
      </c>
      <c r="L7" s="52" t="s">
        <v>127</v>
      </c>
      <c r="M7" s="52" t="s">
        <v>132</v>
      </c>
      <c r="N7" s="52" t="s">
        <v>139</v>
      </c>
      <c r="O7" s="52" t="s">
        <v>140</v>
      </c>
      <c r="P7" s="50" t="s">
        <v>0</v>
      </c>
      <c r="Q7" s="53" t="s">
        <v>9</v>
      </c>
      <c r="R7" s="54" t="s">
        <v>10</v>
      </c>
      <c r="S7" s="54" t="s">
        <v>11</v>
      </c>
      <c r="T7" s="54" t="s">
        <v>12</v>
      </c>
      <c r="U7" s="54" t="s">
        <v>12</v>
      </c>
      <c r="V7" s="54" t="s">
        <v>13</v>
      </c>
      <c r="W7" s="54" t="s">
        <v>14</v>
      </c>
      <c r="X7" s="54" t="s">
        <v>14</v>
      </c>
      <c r="Y7" s="54" t="s">
        <v>1</v>
      </c>
      <c r="Z7" s="54" t="s">
        <v>1</v>
      </c>
      <c r="AA7" s="54" t="s">
        <v>2</v>
      </c>
      <c r="AB7" s="54" t="s">
        <v>15</v>
      </c>
      <c r="AC7" s="54" t="s">
        <v>3</v>
      </c>
      <c r="AD7" s="54" t="s">
        <v>3</v>
      </c>
      <c r="AE7" s="54" t="s">
        <v>4</v>
      </c>
      <c r="AF7" s="54" t="s">
        <v>5</v>
      </c>
      <c r="AG7" s="55" t="s">
        <v>6</v>
      </c>
      <c r="AH7" s="55" t="s">
        <v>7</v>
      </c>
    </row>
    <row r="8" spans="1:38" ht="70.5" customHeight="1" x14ac:dyDescent="0.3">
      <c r="B8" s="50" t="s">
        <v>96</v>
      </c>
      <c r="C8" s="56">
        <f>SUM(C9:C36)</f>
        <v>6400000</v>
      </c>
      <c r="D8" s="56">
        <f>SUM(D9:D36)</f>
        <v>0</v>
      </c>
      <c r="E8" s="56">
        <f>SUM(E9:E36)</f>
        <v>749000</v>
      </c>
      <c r="F8" s="57">
        <f>SUM(F9:F45)</f>
        <v>884210</v>
      </c>
      <c r="G8" s="57">
        <f t="shared" ref="G8:K8" si="0">SUM(G9:G45)</f>
        <v>0</v>
      </c>
      <c r="H8" s="57">
        <f t="shared" si="0"/>
        <v>182200</v>
      </c>
      <c r="I8" s="57">
        <f t="shared" si="0"/>
        <v>0</v>
      </c>
      <c r="J8" s="57">
        <f t="shared" si="0"/>
        <v>0</v>
      </c>
      <c r="K8" s="57">
        <f t="shared" si="0"/>
        <v>-563773</v>
      </c>
      <c r="L8" s="57">
        <f>SUM(L9:L46)</f>
        <v>-459248</v>
      </c>
      <c r="M8" s="57">
        <f t="shared" ref="M8:O8" si="1">SUM(M9:M46)</f>
        <v>0</v>
      </c>
      <c r="N8" s="57">
        <f t="shared" si="1"/>
        <v>-347201</v>
      </c>
      <c r="O8" s="57">
        <f t="shared" si="1"/>
        <v>-648720.96</v>
      </c>
      <c r="P8" s="56">
        <f>SUM(P9:P46)</f>
        <v>6196467.04</v>
      </c>
      <c r="Q8" s="56">
        <f>SUM(Q9:Q45)</f>
        <v>0</v>
      </c>
      <c r="R8" s="56">
        <f t="shared" ref="R8:AA8" si="2">SUM(R9:R45)</f>
        <v>0</v>
      </c>
      <c r="S8" s="56">
        <f t="shared" si="2"/>
        <v>0</v>
      </c>
      <c r="T8" s="56">
        <f t="shared" si="2"/>
        <v>550925.19999999995</v>
      </c>
      <c r="U8" s="56">
        <f t="shared" si="2"/>
        <v>0</v>
      </c>
      <c r="V8" s="56">
        <f t="shared" si="2"/>
        <v>244896.4</v>
      </c>
      <c r="W8" s="56">
        <f t="shared" si="2"/>
        <v>1234438.48</v>
      </c>
      <c r="X8" s="56">
        <f t="shared" si="2"/>
        <v>0</v>
      </c>
      <c r="Y8" s="56">
        <f t="shared" si="2"/>
        <v>813939.78</v>
      </c>
      <c r="Z8" s="56">
        <f t="shared" si="2"/>
        <v>1261384.8699999999</v>
      </c>
      <c r="AA8" s="56">
        <f t="shared" si="2"/>
        <v>0</v>
      </c>
      <c r="AB8" s="56">
        <f>SUM(AB9:AB46)</f>
        <v>1247802.6099999999</v>
      </c>
      <c r="AC8" s="56">
        <f t="shared" ref="AC8:AF8" si="3">SUM(AC9:AC46)</f>
        <v>140000</v>
      </c>
      <c r="AD8" s="56">
        <f t="shared" si="3"/>
        <v>0</v>
      </c>
      <c r="AE8" s="56">
        <f t="shared" si="3"/>
        <v>457659.12</v>
      </c>
      <c r="AF8" s="56">
        <f t="shared" si="3"/>
        <v>121765.72</v>
      </c>
      <c r="AG8" s="56">
        <f>SUM(AG9:AG46)</f>
        <v>6072812.1799999997</v>
      </c>
      <c r="AH8" s="55">
        <f>SUM(AH9:AH46)</f>
        <v>123654.85999999991</v>
      </c>
    </row>
    <row r="9" spans="1:38" ht="21" x14ac:dyDescent="0.4">
      <c r="B9" s="58" t="s">
        <v>33</v>
      </c>
      <c r="C9" s="59">
        <v>1000000</v>
      </c>
      <c r="D9" s="60"/>
      <c r="E9" s="60">
        <v>749000</v>
      </c>
      <c r="F9" s="61">
        <v>1012210</v>
      </c>
      <c r="G9" s="62"/>
      <c r="H9" s="62"/>
      <c r="I9" s="62"/>
      <c r="J9" s="60"/>
      <c r="K9" s="60">
        <v>-403300</v>
      </c>
      <c r="L9" s="60"/>
      <c r="M9" s="60"/>
      <c r="N9" s="60">
        <v>-66556</v>
      </c>
      <c r="O9" s="60"/>
      <c r="P9" s="63">
        <f>SUM(C9:O9)</f>
        <v>2291354</v>
      </c>
      <c r="Q9" s="64"/>
      <c r="R9" s="60"/>
      <c r="S9" s="60"/>
      <c r="T9" s="60"/>
      <c r="U9" s="60"/>
      <c r="V9" s="60"/>
      <c r="W9" s="60">
        <v>606488.48</v>
      </c>
      <c r="X9" s="60"/>
      <c r="Y9" s="60">
        <v>104880.38</v>
      </c>
      <c r="Z9" s="60">
        <v>675259.73</v>
      </c>
      <c r="AA9" s="60"/>
      <c r="AB9" s="60">
        <v>904725.24</v>
      </c>
      <c r="AC9" s="60"/>
      <c r="AD9" s="60"/>
      <c r="AE9" s="60"/>
      <c r="AF9" s="60"/>
      <c r="AG9" s="65">
        <f>SUM(Q9:AF9)</f>
        <v>2291353.83</v>
      </c>
      <c r="AH9" s="66">
        <f t="shared" ref="AH9:AH67" si="4">P9-AG9</f>
        <v>0.16999999992549419</v>
      </c>
    </row>
    <row r="10" spans="1:38" ht="21" x14ac:dyDescent="0.4">
      <c r="B10" s="67" t="s">
        <v>71</v>
      </c>
      <c r="C10" s="59">
        <v>2300000</v>
      </c>
      <c r="D10" s="60"/>
      <c r="E10" s="60"/>
      <c r="F10" s="61">
        <v>-1300000</v>
      </c>
      <c r="G10" s="60"/>
      <c r="H10" s="60"/>
      <c r="I10" s="60"/>
      <c r="J10" s="60"/>
      <c r="K10" s="60"/>
      <c r="L10" s="60"/>
      <c r="M10" s="60"/>
      <c r="N10" s="60">
        <v>-37000</v>
      </c>
      <c r="O10" s="60">
        <v>-510340.88</v>
      </c>
      <c r="P10" s="63">
        <f t="shared" ref="P10:P46" si="5">SUM(C10:O10)</f>
        <v>452659.12</v>
      </c>
      <c r="Q10" s="64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>
        <v>452659.12</v>
      </c>
      <c r="AF10" s="60"/>
      <c r="AG10" s="65">
        <f t="shared" ref="AG10:AG46" si="6">SUM(Q10:AF10)</f>
        <v>452659.12</v>
      </c>
      <c r="AH10" s="66">
        <f t="shared" si="4"/>
        <v>0</v>
      </c>
    </row>
    <row r="11" spans="1:38" ht="21" x14ac:dyDescent="0.4">
      <c r="A11" s="5">
        <v>1</v>
      </c>
      <c r="B11" s="67" t="s">
        <v>72</v>
      </c>
      <c r="C11" s="59"/>
      <c r="D11" s="60"/>
      <c r="E11" s="60"/>
      <c r="F11" s="61">
        <v>20000</v>
      </c>
      <c r="G11" s="60"/>
      <c r="H11" s="60"/>
      <c r="I11" s="60"/>
      <c r="J11" s="60"/>
      <c r="K11" s="60"/>
      <c r="L11" s="60"/>
      <c r="M11" s="60"/>
      <c r="N11" s="60"/>
      <c r="O11" s="60"/>
      <c r="P11" s="63">
        <f t="shared" si="5"/>
        <v>20000</v>
      </c>
      <c r="Q11" s="64"/>
      <c r="R11" s="60"/>
      <c r="S11" s="60"/>
      <c r="T11" s="60">
        <v>19998</v>
      </c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5">
        <f t="shared" si="6"/>
        <v>19998</v>
      </c>
      <c r="AH11" s="66">
        <f t="shared" si="4"/>
        <v>2</v>
      </c>
    </row>
    <row r="12" spans="1:38" ht="21" x14ac:dyDescent="0.4">
      <c r="A12" s="5">
        <v>1</v>
      </c>
      <c r="B12" s="67" t="s">
        <v>73</v>
      </c>
      <c r="C12" s="59"/>
      <c r="D12" s="60"/>
      <c r="E12" s="60"/>
      <c r="F12" s="61">
        <v>20000</v>
      </c>
      <c r="G12" s="60"/>
      <c r="H12" s="60"/>
      <c r="I12" s="60"/>
      <c r="J12" s="60"/>
      <c r="K12" s="60"/>
      <c r="L12" s="60"/>
      <c r="M12" s="60"/>
      <c r="N12" s="60"/>
      <c r="O12" s="60"/>
      <c r="P12" s="63">
        <f t="shared" si="5"/>
        <v>20000</v>
      </c>
      <c r="Q12" s="64"/>
      <c r="R12" s="60"/>
      <c r="S12" s="60"/>
      <c r="T12" s="60"/>
      <c r="U12" s="60"/>
      <c r="V12" s="60"/>
      <c r="W12" s="60">
        <v>19998</v>
      </c>
      <c r="X12" s="60"/>
      <c r="Y12" s="60"/>
      <c r="Z12" s="60"/>
      <c r="AA12" s="60"/>
      <c r="AB12" s="60"/>
      <c r="AC12" s="60"/>
      <c r="AD12" s="60"/>
      <c r="AE12" s="60"/>
      <c r="AF12" s="60"/>
      <c r="AG12" s="65">
        <f t="shared" si="6"/>
        <v>19998</v>
      </c>
      <c r="AH12" s="66">
        <f t="shared" si="4"/>
        <v>2</v>
      </c>
    </row>
    <row r="13" spans="1:38" ht="21" x14ac:dyDescent="0.4">
      <c r="B13" s="67" t="s">
        <v>74</v>
      </c>
      <c r="C13" s="59"/>
      <c r="D13" s="60"/>
      <c r="E13" s="60"/>
      <c r="F13" s="61">
        <v>20000</v>
      </c>
      <c r="G13" s="60"/>
      <c r="H13" s="60"/>
      <c r="I13" s="60"/>
      <c r="J13" s="60"/>
      <c r="K13" s="60"/>
      <c r="L13" s="60"/>
      <c r="M13" s="60"/>
      <c r="N13" s="60"/>
      <c r="O13" s="60"/>
      <c r="P13" s="63">
        <f t="shared" si="5"/>
        <v>20000</v>
      </c>
      <c r="Q13" s="64"/>
      <c r="R13" s="60"/>
      <c r="S13" s="60"/>
      <c r="T13" s="60"/>
      <c r="U13" s="60"/>
      <c r="V13" s="60"/>
      <c r="W13" s="60">
        <v>20000</v>
      </c>
      <c r="X13" s="60"/>
      <c r="Y13" s="60"/>
      <c r="Z13" s="60"/>
      <c r="AA13" s="60"/>
      <c r="AB13" s="60"/>
      <c r="AC13" s="60"/>
      <c r="AD13" s="60"/>
      <c r="AE13" s="60"/>
      <c r="AF13" s="60"/>
      <c r="AG13" s="65">
        <f t="shared" si="6"/>
        <v>20000</v>
      </c>
      <c r="AH13" s="66">
        <f t="shared" si="4"/>
        <v>0</v>
      </c>
    </row>
    <row r="14" spans="1:38" ht="21" x14ac:dyDescent="0.4">
      <c r="B14" s="67" t="s">
        <v>94</v>
      </c>
      <c r="C14" s="59"/>
      <c r="D14" s="60"/>
      <c r="E14" s="60"/>
      <c r="F14" s="61">
        <v>40000</v>
      </c>
      <c r="G14" s="60"/>
      <c r="H14" s="60"/>
      <c r="I14" s="60"/>
      <c r="J14" s="60"/>
      <c r="K14" s="60"/>
      <c r="L14" s="60"/>
      <c r="M14" s="60"/>
      <c r="N14" s="60"/>
      <c r="O14" s="60">
        <v>-40000</v>
      </c>
      <c r="P14" s="63">
        <f t="shared" si="5"/>
        <v>0</v>
      </c>
      <c r="Q14" s="64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5">
        <f t="shared" si="6"/>
        <v>0</v>
      </c>
      <c r="AH14" s="66">
        <f t="shared" si="4"/>
        <v>0</v>
      </c>
    </row>
    <row r="15" spans="1:38" ht="21" x14ac:dyDescent="0.4">
      <c r="A15" s="5">
        <v>1</v>
      </c>
      <c r="B15" s="67" t="s">
        <v>75</v>
      </c>
      <c r="C15" s="59"/>
      <c r="D15" s="60"/>
      <c r="E15" s="60"/>
      <c r="F15" s="61">
        <v>20000</v>
      </c>
      <c r="G15" s="60"/>
      <c r="H15" s="60"/>
      <c r="I15" s="60"/>
      <c r="J15" s="60"/>
      <c r="K15" s="60"/>
      <c r="L15" s="60"/>
      <c r="M15" s="60"/>
      <c r="N15" s="60"/>
      <c r="O15" s="60"/>
      <c r="P15" s="63">
        <f t="shared" si="5"/>
        <v>20000</v>
      </c>
      <c r="Q15" s="64"/>
      <c r="R15" s="60"/>
      <c r="S15" s="60"/>
      <c r="T15" s="60"/>
      <c r="U15" s="60"/>
      <c r="V15" s="60"/>
      <c r="W15" s="60"/>
      <c r="X15" s="60"/>
      <c r="Y15" s="60"/>
      <c r="Z15" s="60">
        <v>19994.400000000001</v>
      </c>
      <c r="AA15" s="60"/>
      <c r="AB15" s="60"/>
      <c r="AC15" s="60"/>
      <c r="AD15" s="60"/>
      <c r="AE15" s="60"/>
      <c r="AF15" s="60"/>
      <c r="AG15" s="65">
        <f t="shared" si="6"/>
        <v>19994.400000000001</v>
      </c>
      <c r="AH15" s="66">
        <f t="shared" si="4"/>
        <v>5.5999999999985448</v>
      </c>
    </row>
    <row r="16" spans="1:38" ht="21" x14ac:dyDescent="0.4">
      <c r="B16" s="67" t="s">
        <v>91</v>
      </c>
      <c r="C16" s="59"/>
      <c r="D16" s="60"/>
      <c r="E16" s="60"/>
      <c r="F16" s="61">
        <v>150000</v>
      </c>
      <c r="G16" s="60"/>
      <c r="H16" s="60"/>
      <c r="I16" s="60"/>
      <c r="J16" s="60"/>
      <c r="K16" s="60"/>
      <c r="L16" s="60"/>
      <c r="M16" s="60"/>
      <c r="N16" s="60">
        <v>-26600</v>
      </c>
      <c r="O16" s="60"/>
      <c r="P16" s="63">
        <f t="shared" si="5"/>
        <v>123400</v>
      </c>
      <c r="Q16" s="64"/>
      <c r="R16" s="60"/>
      <c r="S16" s="60"/>
      <c r="T16" s="60"/>
      <c r="U16" s="60"/>
      <c r="V16" s="60"/>
      <c r="W16" s="60"/>
      <c r="X16" s="60"/>
      <c r="Y16" s="60">
        <v>123000</v>
      </c>
      <c r="Z16" s="60">
        <v>200</v>
      </c>
      <c r="AA16" s="60"/>
      <c r="AB16" s="60"/>
      <c r="AC16" s="60"/>
      <c r="AD16" s="60"/>
      <c r="AE16" s="60"/>
      <c r="AF16" s="60"/>
      <c r="AG16" s="65">
        <f t="shared" si="6"/>
        <v>123200</v>
      </c>
      <c r="AH16" s="66">
        <f t="shared" si="4"/>
        <v>200</v>
      </c>
    </row>
    <row r="17" spans="1:34" ht="21" x14ac:dyDescent="0.4">
      <c r="B17" s="58" t="s">
        <v>31</v>
      </c>
      <c r="C17" s="59">
        <v>500000</v>
      </c>
      <c r="D17" s="60"/>
      <c r="E17" s="60"/>
      <c r="F17" s="61"/>
      <c r="G17" s="60"/>
      <c r="H17" s="60"/>
      <c r="I17" s="60"/>
      <c r="J17" s="60"/>
      <c r="K17" s="60"/>
      <c r="L17" s="60"/>
      <c r="M17" s="60"/>
      <c r="N17" s="60"/>
      <c r="O17" s="60"/>
      <c r="P17" s="63">
        <f t="shared" si="5"/>
        <v>500000</v>
      </c>
      <c r="Q17" s="64"/>
      <c r="R17" s="60"/>
      <c r="S17" s="60"/>
      <c r="T17" s="60"/>
      <c r="U17" s="60"/>
      <c r="V17" s="60"/>
      <c r="W17" s="60"/>
      <c r="X17" s="60"/>
      <c r="Y17" s="60"/>
      <c r="Z17" s="60">
        <v>372000</v>
      </c>
      <c r="AA17" s="60"/>
      <c r="AB17" s="60">
        <v>127999.2</v>
      </c>
      <c r="AC17" s="68"/>
      <c r="AD17" s="68"/>
      <c r="AE17" s="60"/>
      <c r="AF17" s="60"/>
      <c r="AG17" s="65">
        <f t="shared" si="6"/>
        <v>499999.2</v>
      </c>
      <c r="AH17" s="66">
        <f t="shared" si="4"/>
        <v>0.79999999998835847</v>
      </c>
    </row>
    <row r="18" spans="1:34" ht="21" x14ac:dyDescent="0.4">
      <c r="B18" s="58" t="s">
        <v>86</v>
      </c>
      <c r="C18" s="59"/>
      <c r="D18" s="60"/>
      <c r="E18" s="60"/>
      <c r="F18" s="61">
        <v>150000</v>
      </c>
      <c r="G18" s="60"/>
      <c r="H18" s="60">
        <v>62000</v>
      </c>
      <c r="I18" s="60"/>
      <c r="J18" s="60"/>
      <c r="K18" s="60"/>
      <c r="L18" s="60"/>
      <c r="M18" s="60"/>
      <c r="N18" s="60"/>
      <c r="O18" s="60">
        <v>-29864.26</v>
      </c>
      <c r="P18" s="63">
        <f t="shared" si="5"/>
        <v>182135.74</v>
      </c>
      <c r="Q18" s="64"/>
      <c r="R18" s="60"/>
      <c r="S18" s="60"/>
      <c r="T18" s="60"/>
      <c r="U18" s="60"/>
      <c r="V18" s="60"/>
      <c r="W18" s="60">
        <v>116160</v>
      </c>
      <c r="X18" s="60"/>
      <c r="Y18" s="60"/>
      <c r="Z18" s="60">
        <v>65975.740000000005</v>
      </c>
      <c r="AA18" s="60"/>
      <c r="AB18" s="60"/>
      <c r="AC18" s="68"/>
      <c r="AD18" s="68"/>
      <c r="AE18" s="60"/>
      <c r="AF18" s="60"/>
      <c r="AG18" s="65">
        <f t="shared" si="6"/>
        <v>182135.74</v>
      </c>
      <c r="AH18" s="66">
        <f t="shared" si="4"/>
        <v>0</v>
      </c>
    </row>
    <row r="19" spans="1:34" ht="21" x14ac:dyDescent="0.4">
      <c r="B19" s="58" t="s">
        <v>32</v>
      </c>
      <c r="C19" s="59">
        <v>300000</v>
      </c>
      <c r="D19" s="60"/>
      <c r="E19" s="60"/>
      <c r="F19" s="61">
        <v>-85000</v>
      </c>
      <c r="G19" s="60"/>
      <c r="H19" s="60"/>
      <c r="I19" s="60"/>
      <c r="J19" s="60"/>
      <c r="K19" s="60"/>
      <c r="L19" s="60"/>
      <c r="M19" s="60"/>
      <c r="N19" s="60"/>
      <c r="O19" s="60"/>
      <c r="P19" s="63">
        <f t="shared" si="5"/>
        <v>215000</v>
      </c>
      <c r="Q19" s="64"/>
      <c r="R19" s="60"/>
      <c r="S19" s="60"/>
      <c r="T19" s="60"/>
      <c r="U19" s="60"/>
      <c r="V19" s="60"/>
      <c r="W19" s="60"/>
      <c r="X19" s="60"/>
      <c r="Y19" s="60">
        <v>215000</v>
      </c>
      <c r="Z19" s="60"/>
      <c r="AA19" s="60"/>
      <c r="AB19" s="60"/>
      <c r="AC19" s="68"/>
      <c r="AD19" s="68"/>
      <c r="AE19" s="60"/>
      <c r="AF19" s="60"/>
      <c r="AG19" s="65">
        <f t="shared" si="6"/>
        <v>215000</v>
      </c>
      <c r="AH19" s="66">
        <f t="shared" si="4"/>
        <v>0</v>
      </c>
    </row>
    <row r="20" spans="1:34" ht="21" x14ac:dyDescent="0.4">
      <c r="A20" s="5">
        <v>1</v>
      </c>
      <c r="B20" s="58" t="s">
        <v>76</v>
      </c>
      <c r="C20" s="59"/>
      <c r="D20" s="60"/>
      <c r="E20" s="60"/>
      <c r="F20" s="61">
        <v>45000</v>
      </c>
      <c r="G20" s="60"/>
      <c r="H20" s="60"/>
      <c r="I20" s="60"/>
      <c r="J20" s="60"/>
      <c r="K20" s="60"/>
      <c r="L20" s="60"/>
      <c r="M20" s="60"/>
      <c r="N20" s="60"/>
      <c r="O20" s="60"/>
      <c r="P20" s="63">
        <f t="shared" si="5"/>
        <v>45000</v>
      </c>
      <c r="Q20" s="64"/>
      <c r="R20" s="60"/>
      <c r="S20" s="60"/>
      <c r="T20" s="60">
        <v>45000</v>
      </c>
      <c r="U20" s="60"/>
      <c r="V20" s="60"/>
      <c r="W20" s="60"/>
      <c r="X20" s="60"/>
      <c r="Y20" s="60"/>
      <c r="Z20" s="60"/>
      <c r="AA20" s="60"/>
      <c r="AB20" s="140"/>
      <c r="AC20" s="68"/>
      <c r="AD20" s="68"/>
      <c r="AE20" s="60"/>
      <c r="AF20" s="60"/>
      <c r="AG20" s="65">
        <f t="shared" si="6"/>
        <v>45000</v>
      </c>
      <c r="AH20" s="66">
        <f t="shared" si="4"/>
        <v>0</v>
      </c>
    </row>
    <row r="21" spans="1:34" ht="21" x14ac:dyDescent="0.4">
      <c r="B21" s="58" t="s">
        <v>129</v>
      </c>
      <c r="C21" s="59"/>
      <c r="D21" s="60"/>
      <c r="E21" s="60"/>
      <c r="F21" s="61"/>
      <c r="G21" s="60"/>
      <c r="H21" s="60"/>
      <c r="I21" s="60"/>
      <c r="J21" s="60"/>
      <c r="K21" s="60"/>
      <c r="L21" s="60">
        <v>5000</v>
      </c>
      <c r="M21" s="60"/>
      <c r="N21" s="60"/>
      <c r="O21" s="60"/>
      <c r="P21" s="63">
        <f t="shared" si="5"/>
        <v>5000</v>
      </c>
      <c r="Q21" s="64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8"/>
      <c r="AD21" s="68"/>
      <c r="AE21" s="60">
        <v>5000</v>
      </c>
      <c r="AF21" s="60"/>
      <c r="AG21" s="65">
        <f t="shared" si="6"/>
        <v>5000</v>
      </c>
      <c r="AH21" s="66">
        <f t="shared" si="4"/>
        <v>0</v>
      </c>
    </row>
    <row r="22" spans="1:34" ht="21" x14ac:dyDescent="0.4">
      <c r="B22" s="58" t="s">
        <v>77</v>
      </c>
      <c r="C22" s="59"/>
      <c r="D22" s="60"/>
      <c r="E22" s="60"/>
      <c r="F22" s="61">
        <v>49000</v>
      </c>
      <c r="G22" s="60"/>
      <c r="H22" s="60"/>
      <c r="I22" s="60"/>
      <c r="J22" s="60"/>
      <c r="K22" s="60"/>
      <c r="L22" s="60"/>
      <c r="M22" s="60"/>
      <c r="N22" s="60"/>
      <c r="O22" s="60"/>
      <c r="P22" s="63">
        <f t="shared" si="5"/>
        <v>49000</v>
      </c>
      <c r="Q22" s="64"/>
      <c r="R22" s="60"/>
      <c r="S22" s="60"/>
      <c r="T22" s="60"/>
      <c r="U22" s="60"/>
      <c r="V22" s="60"/>
      <c r="W22" s="60"/>
      <c r="X22" s="60"/>
      <c r="Y22" s="60"/>
      <c r="Z22" s="60">
        <v>49000</v>
      </c>
      <c r="AA22" s="60"/>
      <c r="AB22" s="140"/>
      <c r="AC22" s="68"/>
      <c r="AD22" s="68"/>
      <c r="AE22" s="60"/>
      <c r="AF22" s="60"/>
      <c r="AG22" s="65">
        <f t="shared" si="6"/>
        <v>49000</v>
      </c>
      <c r="AH22" s="66">
        <f t="shared" si="4"/>
        <v>0</v>
      </c>
    </row>
    <row r="23" spans="1:34" ht="21" x14ac:dyDescent="0.4">
      <c r="A23" s="5">
        <v>1</v>
      </c>
      <c r="B23" s="58" t="s">
        <v>78</v>
      </c>
      <c r="C23" s="59"/>
      <c r="D23" s="60"/>
      <c r="E23" s="60"/>
      <c r="F23" s="61">
        <v>30000</v>
      </c>
      <c r="G23" s="60"/>
      <c r="H23" s="60"/>
      <c r="I23" s="60"/>
      <c r="J23" s="60"/>
      <c r="K23" s="60"/>
      <c r="L23" s="60"/>
      <c r="M23" s="60"/>
      <c r="N23" s="60"/>
      <c r="O23" s="60"/>
      <c r="P23" s="63">
        <f t="shared" si="5"/>
        <v>30000</v>
      </c>
      <c r="Q23" s="64"/>
      <c r="R23" s="60"/>
      <c r="S23" s="60"/>
      <c r="T23" s="60"/>
      <c r="U23" s="60"/>
      <c r="V23" s="60">
        <v>30000</v>
      </c>
      <c r="W23" s="60"/>
      <c r="X23" s="60"/>
      <c r="Y23" s="60"/>
      <c r="Z23" s="60"/>
      <c r="AA23" s="60"/>
      <c r="AB23" s="60"/>
      <c r="AC23" s="68"/>
      <c r="AD23" s="68"/>
      <c r="AE23" s="60"/>
      <c r="AF23" s="60"/>
      <c r="AG23" s="65">
        <f t="shared" si="6"/>
        <v>30000</v>
      </c>
      <c r="AH23" s="66">
        <f t="shared" si="4"/>
        <v>0</v>
      </c>
    </row>
    <row r="24" spans="1:34" ht="21" x14ac:dyDescent="0.4">
      <c r="A24" s="5">
        <v>1</v>
      </c>
      <c r="B24" s="58" t="s">
        <v>79</v>
      </c>
      <c r="C24" s="59"/>
      <c r="D24" s="60"/>
      <c r="E24" s="60"/>
      <c r="F24" s="61">
        <v>49000</v>
      </c>
      <c r="G24" s="60"/>
      <c r="H24" s="60"/>
      <c r="I24" s="60"/>
      <c r="J24" s="60"/>
      <c r="K24" s="60"/>
      <c r="L24" s="60"/>
      <c r="M24" s="60"/>
      <c r="N24" s="60"/>
      <c r="O24" s="60"/>
      <c r="P24" s="63">
        <f t="shared" si="5"/>
        <v>49000</v>
      </c>
      <c r="Q24" s="64"/>
      <c r="R24" s="60"/>
      <c r="S24" s="60"/>
      <c r="T24" s="60">
        <v>48990</v>
      </c>
      <c r="U24" s="60"/>
      <c r="V24" s="60"/>
      <c r="W24" s="60"/>
      <c r="X24" s="60"/>
      <c r="Y24" s="60"/>
      <c r="Z24" s="60"/>
      <c r="AA24" s="60"/>
      <c r="AB24" s="60"/>
      <c r="AC24" s="68"/>
      <c r="AD24" s="68"/>
      <c r="AE24" s="60"/>
      <c r="AF24" s="60"/>
      <c r="AG24" s="65">
        <f t="shared" si="6"/>
        <v>48990</v>
      </c>
      <c r="AH24" s="66">
        <f t="shared" si="4"/>
        <v>10</v>
      </c>
    </row>
    <row r="25" spans="1:34" ht="21" x14ac:dyDescent="0.4">
      <c r="A25" s="5">
        <v>1</v>
      </c>
      <c r="B25" s="58" t="s">
        <v>89</v>
      </c>
      <c r="C25" s="59"/>
      <c r="D25" s="60"/>
      <c r="E25" s="60"/>
      <c r="F25" s="61">
        <v>20000</v>
      </c>
      <c r="G25" s="60"/>
      <c r="H25" s="60"/>
      <c r="I25" s="60"/>
      <c r="J25" s="60"/>
      <c r="K25" s="60"/>
      <c r="L25" s="60"/>
      <c r="M25" s="60"/>
      <c r="N25" s="60"/>
      <c r="O25" s="60"/>
      <c r="P25" s="63">
        <f t="shared" si="5"/>
        <v>20000</v>
      </c>
      <c r="Q25" s="64"/>
      <c r="R25" s="60"/>
      <c r="S25" s="60"/>
      <c r="T25" s="60"/>
      <c r="U25" s="60"/>
      <c r="V25" s="60">
        <v>19998</v>
      </c>
      <c r="W25" s="60"/>
      <c r="X25" s="60"/>
      <c r="Y25" s="60"/>
      <c r="Z25" s="60"/>
      <c r="AA25" s="60"/>
      <c r="AB25" s="140"/>
      <c r="AC25" s="68"/>
      <c r="AD25" s="68"/>
      <c r="AE25" s="60"/>
      <c r="AF25" s="60"/>
      <c r="AG25" s="65">
        <f t="shared" si="6"/>
        <v>19998</v>
      </c>
      <c r="AH25" s="66">
        <f t="shared" si="4"/>
        <v>2</v>
      </c>
    </row>
    <row r="26" spans="1:34" ht="21" x14ac:dyDescent="0.4">
      <c r="B26" s="58" t="s">
        <v>80</v>
      </c>
      <c r="C26" s="59"/>
      <c r="D26" s="60"/>
      <c r="E26" s="60"/>
      <c r="F26" s="61">
        <v>45000</v>
      </c>
      <c r="G26" s="60"/>
      <c r="H26" s="60">
        <v>46200</v>
      </c>
      <c r="I26" s="60"/>
      <c r="J26" s="60"/>
      <c r="K26" s="60"/>
      <c r="L26" s="60"/>
      <c r="M26" s="60"/>
      <c r="N26" s="60"/>
      <c r="O26" s="60">
        <v>-16245</v>
      </c>
      <c r="P26" s="63">
        <f t="shared" si="5"/>
        <v>74955</v>
      </c>
      <c r="Q26" s="64"/>
      <c r="R26" s="60"/>
      <c r="S26" s="60"/>
      <c r="T26" s="60">
        <v>45000</v>
      </c>
      <c r="U26" s="60"/>
      <c r="V26" s="60"/>
      <c r="W26" s="60"/>
      <c r="X26" s="60"/>
      <c r="Y26" s="60"/>
      <c r="Z26" s="60">
        <v>29955</v>
      </c>
      <c r="AA26" s="60"/>
      <c r="AB26" s="60"/>
      <c r="AC26" s="68"/>
      <c r="AD26" s="68"/>
      <c r="AE26" s="60"/>
      <c r="AF26" s="60"/>
      <c r="AG26" s="65">
        <f>SUM(Q26:AF26)</f>
        <v>74955</v>
      </c>
      <c r="AH26" s="66">
        <f t="shared" si="4"/>
        <v>0</v>
      </c>
    </row>
    <row r="27" spans="1:34" ht="21" x14ac:dyDescent="0.4">
      <c r="B27" s="58" t="s">
        <v>35</v>
      </c>
      <c r="C27" s="59">
        <v>400000</v>
      </c>
      <c r="D27" s="60"/>
      <c r="E27" s="60"/>
      <c r="F27" s="61"/>
      <c r="G27" s="60"/>
      <c r="H27" s="60"/>
      <c r="I27" s="60"/>
      <c r="J27" s="60"/>
      <c r="K27" s="60"/>
      <c r="L27" s="60"/>
      <c r="M27" s="60"/>
      <c r="N27" s="60"/>
      <c r="O27" s="60"/>
      <c r="P27" s="63">
        <f t="shared" si="5"/>
        <v>400000</v>
      </c>
      <c r="Q27" s="64"/>
      <c r="R27" s="60"/>
      <c r="S27" s="60"/>
      <c r="T27" s="60"/>
      <c r="U27" s="60"/>
      <c r="V27" s="60"/>
      <c r="W27" s="60"/>
      <c r="X27" s="60"/>
      <c r="Y27" s="60">
        <v>299900</v>
      </c>
      <c r="Z27" s="60"/>
      <c r="AA27" s="60"/>
      <c r="AB27" s="60">
        <v>100100</v>
      </c>
      <c r="AC27" s="60"/>
      <c r="AD27" s="60"/>
      <c r="AE27" s="60"/>
      <c r="AF27" s="60"/>
      <c r="AG27" s="65">
        <f t="shared" si="6"/>
        <v>400000</v>
      </c>
      <c r="AH27" s="66">
        <f t="shared" si="4"/>
        <v>0</v>
      </c>
    </row>
    <row r="28" spans="1:34" ht="21" x14ac:dyDescent="0.4">
      <c r="A28" s="5">
        <v>1</v>
      </c>
      <c r="B28" s="58" t="s">
        <v>81</v>
      </c>
      <c r="C28" s="59"/>
      <c r="D28" s="60"/>
      <c r="E28" s="60"/>
      <c r="F28" s="61">
        <v>49000</v>
      </c>
      <c r="G28" s="60"/>
      <c r="H28" s="60"/>
      <c r="I28" s="60"/>
      <c r="J28" s="60"/>
      <c r="K28" s="60"/>
      <c r="L28" s="60"/>
      <c r="M28" s="60"/>
      <c r="N28" s="60"/>
      <c r="O28" s="60"/>
      <c r="P28" s="63">
        <f t="shared" si="5"/>
        <v>49000</v>
      </c>
      <c r="Q28" s="64"/>
      <c r="R28" s="60"/>
      <c r="S28" s="60"/>
      <c r="T28" s="60">
        <v>48996</v>
      </c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5">
        <f t="shared" si="6"/>
        <v>48996</v>
      </c>
      <c r="AH28" s="66">
        <f t="shared" si="4"/>
        <v>4</v>
      </c>
    </row>
    <row r="29" spans="1:34" ht="21" x14ac:dyDescent="0.4">
      <c r="B29" s="58" t="s">
        <v>82</v>
      </c>
      <c r="C29" s="59"/>
      <c r="D29" s="60"/>
      <c r="E29" s="60"/>
      <c r="F29" s="61">
        <v>49000</v>
      </c>
      <c r="G29" s="60"/>
      <c r="H29" s="60"/>
      <c r="I29" s="60"/>
      <c r="J29" s="60"/>
      <c r="K29" s="60"/>
      <c r="L29" s="60"/>
      <c r="M29" s="60"/>
      <c r="N29" s="60"/>
      <c r="O29" s="60"/>
      <c r="P29" s="63">
        <f t="shared" si="5"/>
        <v>49000</v>
      </c>
      <c r="Q29" s="64"/>
      <c r="R29" s="60"/>
      <c r="S29" s="60"/>
      <c r="T29" s="60"/>
      <c r="U29" s="60"/>
      <c r="V29" s="60"/>
      <c r="W29" s="60"/>
      <c r="X29" s="60"/>
      <c r="Y29" s="60"/>
      <c r="Z29" s="60">
        <v>49000</v>
      </c>
      <c r="AA29" s="60"/>
      <c r="AB29" s="60"/>
      <c r="AC29" s="60"/>
      <c r="AD29" s="60"/>
      <c r="AE29" s="60"/>
      <c r="AF29" s="60"/>
      <c r="AG29" s="65">
        <f t="shared" si="6"/>
        <v>49000</v>
      </c>
      <c r="AH29" s="66">
        <f t="shared" si="4"/>
        <v>0</v>
      </c>
    </row>
    <row r="30" spans="1:34" ht="21" x14ac:dyDescent="0.4">
      <c r="A30" s="5">
        <v>1</v>
      </c>
      <c r="B30" s="58" t="s">
        <v>83</v>
      </c>
      <c r="C30" s="59"/>
      <c r="D30" s="60"/>
      <c r="E30" s="60"/>
      <c r="F30" s="61">
        <v>49000</v>
      </c>
      <c r="G30" s="60"/>
      <c r="H30" s="60"/>
      <c r="I30" s="60"/>
      <c r="J30" s="60"/>
      <c r="K30" s="60"/>
      <c r="L30" s="60">
        <v>75000</v>
      </c>
      <c r="M30" s="60"/>
      <c r="N30" s="60">
        <v>-75004</v>
      </c>
      <c r="O30" s="60"/>
      <c r="P30" s="63">
        <f t="shared" si="5"/>
        <v>48996</v>
      </c>
      <c r="Q30" s="64"/>
      <c r="R30" s="60"/>
      <c r="S30" s="60"/>
      <c r="T30" s="60">
        <v>48996</v>
      </c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5">
        <f t="shared" si="6"/>
        <v>48996</v>
      </c>
      <c r="AH30" s="66">
        <f t="shared" si="4"/>
        <v>0</v>
      </c>
    </row>
    <row r="31" spans="1:34" ht="21" x14ac:dyDescent="0.4">
      <c r="A31" s="5">
        <v>1</v>
      </c>
      <c r="B31" s="58" t="s">
        <v>84</v>
      </c>
      <c r="C31" s="59"/>
      <c r="D31" s="60"/>
      <c r="E31" s="60"/>
      <c r="F31" s="61">
        <v>49000</v>
      </c>
      <c r="G31" s="60"/>
      <c r="H31" s="60"/>
      <c r="I31" s="60"/>
      <c r="J31" s="60"/>
      <c r="K31" s="60"/>
      <c r="L31" s="60"/>
      <c r="M31" s="60"/>
      <c r="N31" s="60"/>
      <c r="O31" s="60"/>
      <c r="P31" s="63">
        <f t="shared" si="5"/>
        <v>49000</v>
      </c>
      <c r="Q31" s="64"/>
      <c r="R31" s="60"/>
      <c r="S31" s="60"/>
      <c r="T31" s="60">
        <v>48990</v>
      </c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5">
        <f t="shared" si="6"/>
        <v>48990</v>
      </c>
      <c r="AH31" s="66">
        <f t="shared" si="4"/>
        <v>10</v>
      </c>
    </row>
    <row r="32" spans="1:34" ht="21" x14ac:dyDescent="0.4">
      <c r="A32" s="5">
        <v>1</v>
      </c>
      <c r="B32" s="58" t="s">
        <v>85</v>
      </c>
      <c r="C32" s="59"/>
      <c r="D32" s="60"/>
      <c r="E32" s="60"/>
      <c r="F32" s="61">
        <v>49000</v>
      </c>
      <c r="G32" s="60"/>
      <c r="H32" s="60"/>
      <c r="I32" s="60"/>
      <c r="J32" s="60"/>
      <c r="K32" s="60"/>
      <c r="L32" s="60"/>
      <c r="M32" s="60"/>
      <c r="N32" s="60"/>
      <c r="O32" s="60"/>
      <c r="P32" s="63">
        <f t="shared" si="5"/>
        <v>49000</v>
      </c>
      <c r="Q32" s="64"/>
      <c r="R32" s="60"/>
      <c r="S32" s="60"/>
      <c r="T32" s="60">
        <v>48984</v>
      </c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5">
        <f t="shared" si="6"/>
        <v>48984</v>
      </c>
      <c r="AH32" s="66">
        <f t="shared" si="4"/>
        <v>16</v>
      </c>
    </row>
    <row r="33" spans="1:38" ht="21" x14ac:dyDescent="0.4">
      <c r="B33" s="58" t="s">
        <v>29</v>
      </c>
      <c r="C33" s="59">
        <v>1200000</v>
      </c>
      <c r="D33" s="60"/>
      <c r="E33" s="60"/>
      <c r="F33" s="61"/>
      <c r="G33" s="60"/>
      <c r="H33" s="60"/>
      <c r="I33" s="60"/>
      <c r="J33" s="60">
        <v>-200000</v>
      </c>
      <c r="K33" s="60">
        <v>-160473</v>
      </c>
      <c r="L33" s="60">
        <v>-676248</v>
      </c>
      <c r="M33" s="60"/>
      <c r="N33" s="60"/>
      <c r="O33" s="60"/>
      <c r="P33" s="63">
        <f t="shared" si="5"/>
        <v>163279</v>
      </c>
      <c r="Q33" s="64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>
        <v>140000</v>
      </c>
      <c r="AD33" s="60"/>
      <c r="AE33" s="60"/>
      <c r="AF33" s="60"/>
      <c r="AG33" s="65">
        <f t="shared" si="6"/>
        <v>140000</v>
      </c>
      <c r="AH33" s="66">
        <f t="shared" si="4"/>
        <v>23279</v>
      </c>
    </row>
    <row r="34" spans="1:38" ht="21" x14ac:dyDescent="0.4">
      <c r="A34" s="5">
        <v>1</v>
      </c>
      <c r="B34" s="58" t="s">
        <v>90</v>
      </c>
      <c r="C34" s="59"/>
      <c r="D34" s="60"/>
      <c r="E34" s="60"/>
      <c r="F34" s="61">
        <v>20000</v>
      </c>
      <c r="G34" s="60"/>
      <c r="H34" s="60"/>
      <c r="I34" s="60"/>
      <c r="J34" s="60"/>
      <c r="K34" s="60"/>
      <c r="L34" s="60"/>
      <c r="M34" s="60"/>
      <c r="N34" s="60"/>
      <c r="O34" s="60"/>
      <c r="P34" s="63">
        <f t="shared" si="5"/>
        <v>20000</v>
      </c>
      <c r="Q34" s="64"/>
      <c r="R34" s="60"/>
      <c r="S34" s="60"/>
      <c r="T34" s="60"/>
      <c r="U34" s="60"/>
      <c r="V34" s="60"/>
      <c r="W34" s="60">
        <v>19992</v>
      </c>
      <c r="X34" s="60"/>
      <c r="Y34" s="60"/>
      <c r="Z34" s="60"/>
      <c r="AA34" s="140"/>
      <c r="AB34" s="140"/>
      <c r="AC34" s="140"/>
      <c r="AD34" s="140"/>
      <c r="AE34" s="140"/>
      <c r="AF34" s="140"/>
      <c r="AG34" s="65">
        <f t="shared" si="6"/>
        <v>19992</v>
      </c>
      <c r="AH34" s="141">
        <f t="shared" si="4"/>
        <v>8</v>
      </c>
    </row>
    <row r="35" spans="1:38" ht="21" x14ac:dyDescent="0.4">
      <c r="B35" s="58" t="s">
        <v>34</v>
      </c>
      <c r="C35" s="59">
        <v>500000</v>
      </c>
      <c r="D35" s="60"/>
      <c r="E35" s="60"/>
      <c r="F35" s="61"/>
      <c r="G35" s="60"/>
      <c r="H35" s="60"/>
      <c r="I35" s="60"/>
      <c r="J35" s="60">
        <v>75000</v>
      </c>
      <c r="K35" s="60"/>
      <c r="L35" s="60"/>
      <c r="M35" s="60"/>
      <c r="N35" s="60">
        <v>-105041</v>
      </c>
      <c r="O35" s="60"/>
      <c r="P35" s="63">
        <f t="shared" si="5"/>
        <v>469959</v>
      </c>
      <c r="Q35" s="64"/>
      <c r="R35" s="60"/>
      <c r="S35" s="60"/>
      <c r="T35" s="60"/>
      <c r="U35" s="60"/>
      <c r="V35" s="60"/>
      <c r="W35" s="60">
        <v>353800</v>
      </c>
      <c r="X35" s="60"/>
      <c r="Y35" s="60">
        <v>71159.399999999994</v>
      </c>
      <c r="Z35" s="60"/>
      <c r="AA35" s="60"/>
      <c r="AB35" s="60">
        <v>44998.99</v>
      </c>
      <c r="AC35" s="60"/>
      <c r="AD35" s="60"/>
      <c r="AE35" s="60"/>
      <c r="AF35" s="60"/>
      <c r="AG35" s="65">
        <f t="shared" si="6"/>
        <v>469958.39</v>
      </c>
      <c r="AH35" s="66">
        <f t="shared" si="4"/>
        <v>0.60999999998603016</v>
      </c>
    </row>
    <row r="36" spans="1:38" s="5" customFormat="1" ht="21" x14ac:dyDescent="0.4">
      <c r="B36" s="58" t="s">
        <v>30</v>
      </c>
      <c r="C36" s="59">
        <v>200000</v>
      </c>
      <c r="D36" s="60"/>
      <c r="E36" s="60"/>
      <c r="F36" s="61"/>
      <c r="G36" s="60"/>
      <c r="H36" s="60">
        <v>74000</v>
      </c>
      <c r="I36" s="60"/>
      <c r="J36" s="60"/>
      <c r="K36" s="60"/>
      <c r="L36" s="60"/>
      <c r="M36" s="60"/>
      <c r="N36" s="60"/>
      <c r="O36" s="60">
        <v>-49120.82</v>
      </c>
      <c r="P36" s="63">
        <f t="shared" si="5"/>
        <v>224879.18</v>
      </c>
      <c r="Q36" s="69"/>
      <c r="R36" s="70"/>
      <c r="S36" s="70"/>
      <c r="T36" s="70"/>
      <c r="U36" s="70"/>
      <c r="V36" s="70">
        <v>154900</v>
      </c>
      <c r="W36" s="70"/>
      <c r="X36" s="70"/>
      <c r="Y36" s="70"/>
      <c r="Z36" s="70"/>
      <c r="AA36" s="70"/>
      <c r="AB36" s="70">
        <v>69979.179999999993</v>
      </c>
      <c r="AC36" s="70"/>
      <c r="AD36" s="70"/>
      <c r="AE36" s="70"/>
      <c r="AF36" s="70"/>
      <c r="AG36" s="65">
        <f t="shared" si="6"/>
        <v>224879.18</v>
      </c>
      <c r="AH36" s="66">
        <f t="shared" si="4"/>
        <v>0</v>
      </c>
      <c r="AI36" s="4"/>
      <c r="AJ36" s="4"/>
      <c r="AK36" s="4"/>
      <c r="AL36" s="4"/>
    </row>
    <row r="37" spans="1:38" s="5" customFormat="1" ht="21" x14ac:dyDescent="0.4">
      <c r="B37" s="58" t="s">
        <v>117</v>
      </c>
      <c r="C37" s="59"/>
      <c r="D37" s="60"/>
      <c r="E37" s="60"/>
      <c r="F37" s="61"/>
      <c r="G37" s="60"/>
      <c r="H37" s="60"/>
      <c r="I37" s="60"/>
      <c r="J37" s="60">
        <v>125000</v>
      </c>
      <c r="K37" s="60"/>
      <c r="L37" s="60"/>
      <c r="M37" s="60"/>
      <c r="N37" s="60"/>
      <c r="O37" s="60">
        <v>-3150</v>
      </c>
      <c r="P37" s="63">
        <f t="shared" si="5"/>
        <v>121850</v>
      </c>
      <c r="Q37" s="69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>
        <v>21765.72</v>
      </c>
      <c r="AG37" s="65">
        <f t="shared" si="6"/>
        <v>21765.72</v>
      </c>
      <c r="AH37" s="66">
        <f t="shared" si="4"/>
        <v>100084.28</v>
      </c>
      <c r="AI37" s="4"/>
      <c r="AJ37" s="4"/>
      <c r="AK37" s="4"/>
      <c r="AL37" s="4"/>
    </row>
    <row r="38" spans="1:38" s="5" customFormat="1" ht="21" x14ac:dyDescent="0.4">
      <c r="A38" s="5">
        <v>1</v>
      </c>
      <c r="B38" s="58" t="s">
        <v>88</v>
      </c>
      <c r="C38" s="59"/>
      <c r="D38" s="60"/>
      <c r="E38" s="60"/>
      <c r="F38" s="61">
        <v>40000</v>
      </c>
      <c r="G38" s="60"/>
      <c r="H38" s="60"/>
      <c r="I38" s="60"/>
      <c r="J38" s="60"/>
      <c r="K38" s="60"/>
      <c r="L38" s="60"/>
      <c r="M38" s="60"/>
      <c r="N38" s="60"/>
      <c r="O38" s="60"/>
      <c r="P38" s="63">
        <f t="shared" si="5"/>
        <v>40000</v>
      </c>
      <c r="Q38" s="69"/>
      <c r="R38" s="70"/>
      <c r="S38" s="70"/>
      <c r="T38" s="70"/>
      <c r="U38" s="70"/>
      <c r="V38" s="70">
        <v>39998.400000000001</v>
      </c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65">
        <f t="shared" si="6"/>
        <v>39998.400000000001</v>
      </c>
      <c r="AH38" s="66">
        <f t="shared" si="4"/>
        <v>1.5999999999985448</v>
      </c>
      <c r="AI38" s="4"/>
      <c r="AJ38" s="4"/>
      <c r="AK38" s="4"/>
      <c r="AL38" s="4"/>
    </row>
    <row r="39" spans="1:38" s="5" customFormat="1" ht="21" x14ac:dyDescent="0.4">
      <c r="B39" s="58" t="s">
        <v>128</v>
      </c>
      <c r="C39" s="59"/>
      <c r="D39" s="60"/>
      <c r="E39" s="60"/>
      <c r="F39" s="61"/>
      <c r="G39" s="60"/>
      <c r="H39" s="60"/>
      <c r="I39" s="60"/>
      <c r="J39" s="60"/>
      <c r="K39" s="60"/>
      <c r="L39" s="60">
        <v>37000</v>
      </c>
      <c r="M39" s="60"/>
      <c r="N39" s="60">
        <v>-37000</v>
      </c>
      <c r="O39" s="60"/>
      <c r="P39" s="63">
        <f t="shared" si="5"/>
        <v>0</v>
      </c>
      <c r="Q39" s="69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65">
        <f t="shared" si="6"/>
        <v>0</v>
      </c>
      <c r="AH39" s="66">
        <f t="shared" si="4"/>
        <v>0</v>
      </c>
      <c r="AI39" s="4"/>
      <c r="AJ39" s="4"/>
      <c r="AK39" s="4"/>
      <c r="AL39" s="4"/>
    </row>
    <row r="40" spans="1:38" s="5" customFormat="1" ht="21" x14ac:dyDescent="0.4">
      <c r="B40" s="58" t="s">
        <v>48</v>
      </c>
      <c r="C40" s="59"/>
      <c r="D40" s="60"/>
      <c r="E40" s="60"/>
      <c r="F40" s="61">
        <v>49000</v>
      </c>
      <c r="G40" s="60"/>
      <c r="H40" s="60"/>
      <c r="I40" s="60"/>
      <c r="J40" s="60"/>
      <c r="K40" s="60"/>
      <c r="L40" s="60"/>
      <c r="M40" s="60"/>
      <c r="N40" s="60"/>
      <c r="O40" s="60"/>
      <c r="P40" s="63">
        <f t="shared" si="5"/>
        <v>49000</v>
      </c>
      <c r="Q40" s="69"/>
      <c r="R40" s="70"/>
      <c r="S40" s="70"/>
      <c r="T40" s="70">
        <v>49000</v>
      </c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65">
        <f t="shared" si="6"/>
        <v>49000</v>
      </c>
      <c r="AH40" s="66">
        <f t="shared" si="4"/>
        <v>0</v>
      </c>
      <c r="AI40" s="4"/>
      <c r="AJ40" s="4"/>
      <c r="AK40" s="4"/>
      <c r="AL40" s="4"/>
    </row>
    <row r="41" spans="1:38" s="5" customFormat="1" ht="21" x14ac:dyDescent="0.4">
      <c r="B41" s="58" t="s">
        <v>37</v>
      </c>
      <c r="C41" s="59"/>
      <c r="D41" s="60"/>
      <c r="E41" s="60"/>
      <c r="F41" s="61">
        <v>49000</v>
      </c>
      <c r="G41" s="60"/>
      <c r="H41" s="60"/>
      <c r="I41" s="60"/>
      <c r="J41" s="60"/>
      <c r="K41" s="60"/>
      <c r="L41" s="60"/>
      <c r="M41" s="60"/>
      <c r="N41" s="60"/>
      <c r="O41" s="60"/>
      <c r="P41" s="63">
        <f t="shared" si="5"/>
        <v>49000</v>
      </c>
      <c r="Q41" s="69"/>
      <c r="R41" s="70"/>
      <c r="S41" s="70"/>
      <c r="T41" s="70"/>
      <c r="U41" s="70"/>
      <c r="V41" s="70"/>
      <c r="W41" s="70">
        <v>49000</v>
      </c>
      <c r="X41" s="70"/>
      <c r="Y41" s="70"/>
      <c r="Z41" s="70"/>
      <c r="AA41" s="70"/>
      <c r="AB41" s="70"/>
      <c r="AC41" s="70"/>
      <c r="AD41" s="70"/>
      <c r="AE41" s="70"/>
      <c r="AF41" s="70"/>
      <c r="AG41" s="65">
        <f t="shared" si="6"/>
        <v>49000</v>
      </c>
      <c r="AH41" s="66">
        <f t="shared" si="4"/>
        <v>0</v>
      </c>
      <c r="AI41" s="4"/>
      <c r="AJ41" s="4"/>
      <c r="AK41" s="4"/>
      <c r="AL41" s="4"/>
    </row>
    <row r="42" spans="1:38" s="5" customFormat="1" ht="21" x14ac:dyDescent="0.4">
      <c r="A42" s="121">
        <v>1</v>
      </c>
      <c r="B42" s="58" t="s">
        <v>87</v>
      </c>
      <c r="C42" s="59"/>
      <c r="D42" s="60"/>
      <c r="E42" s="60"/>
      <c r="F42" s="61">
        <v>49000</v>
      </c>
      <c r="G42" s="60"/>
      <c r="H42" s="60"/>
      <c r="I42" s="60"/>
      <c r="J42" s="60"/>
      <c r="K42" s="60"/>
      <c r="L42" s="60"/>
      <c r="M42" s="60"/>
      <c r="N42" s="60"/>
      <c r="O42" s="60"/>
      <c r="P42" s="63">
        <f t="shared" si="5"/>
        <v>49000</v>
      </c>
      <c r="Q42" s="69"/>
      <c r="R42" s="70"/>
      <c r="S42" s="70"/>
      <c r="T42" s="70">
        <v>48978</v>
      </c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65">
        <f t="shared" si="6"/>
        <v>48978</v>
      </c>
      <c r="AH42" s="66">
        <f t="shared" si="4"/>
        <v>22</v>
      </c>
      <c r="AI42" s="4"/>
      <c r="AJ42" s="4"/>
      <c r="AK42" s="4"/>
      <c r="AL42" s="4"/>
    </row>
    <row r="43" spans="1:38" s="5" customFormat="1" ht="21" x14ac:dyDescent="0.4">
      <c r="A43" s="121"/>
      <c r="B43" s="58" t="s">
        <v>93</v>
      </c>
      <c r="C43" s="59"/>
      <c r="D43" s="60"/>
      <c r="E43" s="60"/>
      <c r="F43" s="61">
        <v>49000</v>
      </c>
      <c r="G43" s="60"/>
      <c r="H43" s="60"/>
      <c r="I43" s="60"/>
      <c r="J43" s="60"/>
      <c r="K43" s="60"/>
      <c r="L43" s="60"/>
      <c r="M43" s="60"/>
      <c r="N43" s="60"/>
      <c r="O43" s="60"/>
      <c r="P43" s="63">
        <f t="shared" si="5"/>
        <v>49000</v>
      </c>
      <c r="Q43" s="69"/>
      <c r="R43" s="70"/>
      <c r="S43" s="70"/>
      <c r="T43" s="70"/>
      <c r="U43" s="70"/>
      <c r="V43" s="70"/>
      <c r="W43" s="70">
        <v>49000</v>
      </c>
      <c r="X43" s="70"/>
      <c r="Y43" s="70"/>
      <c r="Z43" s="70"/>
      <c r="AA43" s="70"/>
      <c r="AB43" s="70"/>
      <c r="AC43" s="70"/>
      <c r="AD43" s="70"/>
      <c r="AE43" s="70"/>
      <c r="AF43" s="70"/>
      <c r="AG43" s="65">
        <f t="shared" si="6"/>
        <v>49000</v>
      </c>
      <c r="AH43" s="66">
        <f t="shared" si="4"/>
        <v>0</v>
      </c>
      <c r="AI43" s="4"/>
      <c r="AJ43" s="4"/>
      <c r="AK43" s="4"/>
      <c r="AL43" s="4"/>
    </row>
    <row r="44" spans="1:38" s="5" customFormat="1" ht="21" x14ac:dyDescent="0.4">
      <c r="A44" s="5">
        <v>1</v>
      </c>
      <c r="B44" s="58" t="s">
        <v>97</v>
      </c>
      <c r="C44" s="59"/>
      <c r="D44" s="60"/>
      <c r="E44" s="60"/>
      <c r="F44" s="61">
        <v>49000</v>
      </c>
      <c r="G44" s="60"/>
      <c r="H44" s="60"/>
      <c r="I44" s="60"/>
      <c r="J44" s="60"/>
      <c r="K44" s="60"/>
      <c r="L44" s="60"/>
      <c r="M44" s="60"/>
      <c r="N44" s="60"/>
      <c r="O44" s="60"/>
      <c r="P44" s="63">
        <f t="shared" si="5"/>
        <v>49000</v>
      </c>
      <c r="Q44" s="69"/>
      <c r="R44" s="70"/>
      <c r="S44" s="70"/>
      <c r="T44" s="70">
        <v>48997.2</v>
      </c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65">
        <f t="shared" si="6"/>
        <v>48997.2</v>
      </c>
      <c r="AH44" s="66">
        <f t="shared" si="4"/>
        <v>2.8000000000029104</v>
      </c>
      <c r="AI44" s="4"/>
      <c r="AJ44" s="4"/>
      <c r="AK44" s="4"/>
      <c r="AL44" s="4"/>
    </row>
    <row r="45" spans="1:38" s="5" customFormat="1" ht="21" x14ac:dyDescent="0.4">
      <c r="A45" s="5">
        <v>1</v>
      </c>
      <c r="B45" s="58" t="s">
        <v>92</v>
      </c>
      <c r="C45" s="59"/>
      <c r="D45" s="60"/>
      <c r="E45" s="60"/>
      <c r="F45" s="61">
        <v>49000</v>
      </c>
      <c r="G45" s="60"/>
      <c r="H45" s="60"/>
      <c r="I45" s="60"/>
      <c r="J45" s="60"/>
      <c r="K45" s="60"/>
      <c r="L45" s="60"/>
      <c r="M45" s="60"/>
      <c r="N45" s="60"/>
      <c r="O45" s="60"/>
      <c r="P45" s="63">
        <f t="shared" si="5"/>
        <v>49000</v>
      </c>
      <c r="Q45" s="69"/>
      <c r="R45" s="70"/>
      <c r="S45" s="70"/>
      <c r="T45" s="70">
        <v>48996</v>
      </c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65">
        <f t="shared" si="6"/>
        <v>48996</v>
      </c>
      <c r="AH45" s="66">
        <f t="shared" si="4"/>
        <v>4</v>
      </c>
      <c r="AI45" s="4"/>
      <c r="AJ45" s="4"/>
      <c r="AK45" s="4"/>
      <c r="AL45" s="4"/>
    </row>
    <row r="46" spans="1:38" s="5" customFormat="1" ht="40.799999999999997" x14ac:dyDescent="0.4">
      <c r="B46" s="58" t="s">
        <v>131</v>
      </c>
      <c r="C46" s="59"/>
      <c r="D46" s="60"/>
      <c r="E46" s="60"/>
      <c r="F46" s="61"/>
      <c r="G46" s="60"/>
      <c r="H46" s="60"/>
      <c r="I46" s="60"/>
      <c r="J46" s="60"/>
      <c r="K46" s="60"/>
      <c r="L46" s="60">
        <v>100000</v>
      </c>
      <c r="M46" s="60"/>
      <c r="N46" s="60"/>
      <c r="O46" s="60"/>
      <c r="P46" s="63">
        <f t="shared" si="5"/>
        <v>100000</v>
      </c>
      <c r="Q46" s="69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>
        <v>100000</v>
      </c>
      <c r="AG46" s="65">
        <f t="shared" si="6"/>
        <v>100000</v>
      </c>
      <c r="AH46" s="66">
        <f t="shared" si="4"/>
        <v>0</v>
      </c>
      <c r="AI46" s="4"/>
      <c r="AJ46" s="4"/>
      <c r="AK46" s="4"/>
      <c r="AL46" s="4"/>
    </row>
    <row r="47" spans="1:38" ht="33.75" customHeight="1" x14ac:dyDescent="0.3">
      <c r="B47" s="50" t="s">
        <v>36</v>
      </c>
      <c r="C47" s="56">
        <f>SUM(C48:C50)</f>
        <v>1000000</v>
      </c>
      <c r="D47" s="56">
        <v>0</v>
      </c>
      <c r="E47" s="56">
        <f>SUM(E48:E50)</f>
        <v>-1000000</v>
      </c>
      <c r="F47" s="56">
        <f t="shared" ref="F47:P47" si="7">SUM(F48:F50)</f>
        <v>0</v>
      </c>
      <c r="G47" s="56">
        <f t="shared" si="7"/>
        <v>0</v>
      </c>
      <c r="H47" s="56">
        <f t="shared" si="7"/>
        <v>0</v>
      </c>
      <c r="I47" s="56">
        <f t="shared" si="7"/>
        <v>0</v>
      </c>
      <c r="J47" s="56">
        <f t="shared" si="7"/>
        <v>0</v>
      </c>
      <c r="K47" s="56">
        <f t="shared" si="7"/>
        <v>0</v>
      </c>
      <c r="L47" s="56">
        <f t="shared" si="7"/>
        <v>0</v>
      </c>
      <c r="M47" s="56">
        <f t="shared" si="7"/>
        <v>0</v>
      </c>
      <c r="N47" s="56">
        <f t="shared" si="7"/>
        <v>0</v>
      </c>
      <c r="O47" s="56">
        <f t="shared" si="7"/>
        <v>0</v>
      </c>
      <c r="P47" s="56">
        <f t="shared" si="7"/>
        <v>0</v>
      </c>
      <c r="Q47" s="56">
        <f>SUM(Q48:Q50)</f>
        <v>0</v>
      </c>
      <c r="R47" s="56">
        <f t="shared" ref="R47:AF47" si="8">SUM(R48:R50)</f>
        <v>0</v>
      </c>
      <c r="S47" s="56">
        <f t="shared" si="8"/>
        <v>0</v>
      </c>
      <c r="T47" s="56">
        <f t="shared" si="8"/>
        <v>0</v>
      </c>
      <c r="U47" s="56">
        <f t="shared" si="8"/>
        <v>0</v>
      </c>
      <c r="V47" s="56">
        <f t="shared" si="8"/>
        <v>0</v>
      </c>
      <c r="W47" s="56">
        <f t="shared" si="8"/>
        <v>0</v>
      </c>
      <c r="X47" s="56">
        <f t="shared" si="8"/>
        <v>0</v>
      </c>
      <c r="Y47" s="56">
        <f t="shared" si="8"/>
        <v>0</v>
      </c>
      <c r="Z47" s="56"/>
      <c r="AA47" s="56">
        <f t="shared" si="8"/>
        <v>0</v>
      </c>
      <c r="AB47" s="56">
        <f t="shared" si="8"/>
        <v>0</v>
      </c>
      <c r="AC47" s="56">
        <f t="shared" si="8"/>
        <v>0</v>
      </c>
      <c r="AD47" s="56">
        <f t="shared" si="8"/>
        <v>0</v>
      </c>
      <c r="AE47" s="56">
        <f t="shared" si="8"/>
        <v>0</v>
      </c>
      <c r="AF47" s="56">
        <f t="shared" si="8"/>
        <v>0</v>
      </c>
      <c r="AG47" s="56">
        <f>SUM(AG48:AG50)</f>
        <v>0</v>
      </c>
      <c r="AH47" s="55">
        <f>AH48+AH49+AH50</f>
        <v>0</v>
      </c>
    </row>
    <row r="48" spans="1:38" ht="21" x14ac:dyDescent="0.4">
      <c r="B48" s="58" t="s">
        <v>37</v>
      </c>
      <c r="C48" s="59">
        <v>400000</v>
      </c>
      <c r="D48" s="60"/>
      <c r="E48" s="60">
        <v>-400000</v>
      </c>
      <c r="F48" s="61"/>
      <c r="G48" s="60"/>
      <c r="H48" s="60"/>
      <c r="I48" s="60"/>
      <c r="J48" s="60"/>
      <c r="K48" s="60"/>
      <c r="L48" s="60"/>
      <c r="M48" s="60"/>
      <c r="N48" s="60"/>
      <c r="O48" s="60"/>
      <c r="P48" s="63">
        <f t="shared" ref="P48:P58" si="9">SUM(C48:O48)</f>
        <v>0</v>
      </c>
      <c r="Q48" s="64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5">
        <f>SUM(Q48:AF48)</f>
        <v>0</v>
      </c>
      <c r="AH48" s="66">
        <f t="shared" si="4"/>
        <v>0</v>
      </c>
    </row>
    <row r="49" spans="2:34" ht="21" x14ac:dyDescent="0.4">
      <c r="B49" s="58" t="s">
        <v>38</v>
      </c>
      <c r="C49" s="59">
        <v>200000</v>
      </c>
      <c r="D49" s="60"/>
      <c r="E49" s="60">
        <v>-200000</v>
      </c>
      <c r="F49" s="61"/>
      <c r="G49" s="60"/>
      <c r="H49" s="60"/>
      <c r="I49" s="60"/>
      <c r="J49" s="60"/>
      <c r="K49" s="60"/>
      <c r="L49" s="60"/>
      <c r="M49" s="60"/>
      <c r="N49" s="60"/>
      <c r="O49" s="60"/>
      <c r="P49" s="63">
        <f t="shared" si="9"/>
        <v>0</v>
      </c>
      <c r="Q49" s="64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5">
        <f>SUM(Q49:AF49)</f>
        <v>0</v>
      </c>
      <c r="AH49" s="66">
        <f t="shared" si="4"/>
        <v>0</v>
      </c>
    </row>
    <row r="50" spans="2:34" ht="21" x14ac:dyDescent="0.4">
      <c r="B50" s="58" t="s">
        <v>39</v>
      </c>
      <c r="C50" s="59">
        <v>400000</v>
      </c>
      <c r="D50" s="60"/>
      <c r="E50" s="60">
        <v>-400000</v>
      </c>
      <c r="F50" s="61"/>
      <c r="G50" s="60"/>
      <c r="H50" s="60"/>
      <c r="I50" s="60"/>
      <c r="J50" s="60"/>
      <c r="K50" s="60"/>
      <c r="L50" s="60"/>
      <c r="M50" s="60"/>
      <c r="N50" s="60"/>
      <c r="O50" s="60"/>
      <c r="P50" s="63">
        <f t="shared" si="9"/>
        <v>0</v>
      </c>
      <c r="Q50" s="64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5">
        <f>SUM(Q50:AF50)</f>
        <v>0</v>
      </c>
      <c r="AH50" s="66">
        <f t="shared" si="4"/>
        <v>0</v>
      </c>
    </row>
    <row r="51" spans="2:34" ht="31.5" customHeight="1" x14ac:dyDescent="0.3">
      <c r="B51" s="50" t="s">
        <v>40</v>
      </c>
      <c r="C51" s="56">
        <f>SUM(C52:C57)</f>
        <v>1800000</v>
      </c>
      <c r="D51" s="56">
        <f>SUM(D52:D58)</f>
        <v>500000</v>
      </c>
      <c r="E51" s="56">
        <f t="shared" ref="E51:O51" si="10">SUM(E52:E58)</f>
        <v>0</v>
      </c>
      <c r="F51" s="57">
        <f t="shared" si="10"/>
        <v>0</v>
      </c>
      <c r="G51" s="56">
        <f t="shared" si="10"/>
        <v>0</v>
      </c>
      <c r="H51" s="56">
        <f t="shared" si="10"/>
        <v>0</v>
      </c>
      <c r="I51" s="56">
        <f t="shared" si="10"/>
        <v>0</v>
      </c>
      <c r="J51" s="56">
        <f t="shared" si="10"/>
        <v>0</v>
      </c>
      <c r="K51" s="56">
        <f t="shared" si="10"/>
        <v>0</v>
      </c>
      <c r="L51" s="56">
        <f t="shared" si="10"/>
        <v>0</v>
      </c>
      <c r="M51" s="56">
        <f t="shared" si="10"/>
        <v>-75000</v>
      </c>
      <c r="N51" s="56">
        <f t="shared" si="10"/>
        <v>0</v>
      </c>
      <c r="O51" s="56">
        <f t="shared" si="10"/>
        <v>-37515</v>
      </c>
      <c r="P51" s="56">
        <f>SUM(P52:P58)</f>
        <v>2187485</v>
      </c>
      <c r="Q51" s="56">
        <f>SUM(Q52:Q58)</f>
        <v>0</v>
      </c>
      <c r="R51" s="56">
        <f t="shared" ref="R51:AF51" si="11">SUM(R52:R58)</f>
        <v>0</v>
      </c>
      <c r="S51" s="56">
        <f t="shared" si="11"/>
        <v>0</v>
      </c>
      <c r="T51" s="56">
        <f t="shared" si="11"/>
        <v>0</v>
      </c>
      <c r="U51" s="56">
        <f t="shared" si="11"/>
        <v>0</v>
      </c>
      <c r="V51" s="56">
        <f t="shared" si="11"/>
        <v>0</v>
      </c>
      <c r="W51" s="56">
        <f t="shared" si="11"/>
        <v>0</v>
      </c>
      <c r="X51" s="56">
        <f t="shared" si="11"/>
        <v>0</v>
      </c>
      <c r="Y51" s="56">
        <f t="shared" si="11"/>
        <v>0</v>
      </c>
      <c r="Z51" s="56">
        <f t="shared" si="11"/>
        <v>359990</v>
      </c>
      <c r="AA51" s="56">
        <f t="shared" si="11"/>
        <v>500000</v>
      </c>
      <c r="AB51" s="56">
        <f t="shared" si="11"/>
        <v>464898.8</v>
      </c>
      <c r="AC51" s="56">
        <f t="shared" si="11"/>
        <v>187445</v>
      </c>
      <c r="AD51" s="56">
        <f t="shared" si="11"/>
        <v>174990</v>
      </c>
      <c r="AE51" s="56">
        <f t="shared" si="11"/>
        <v>399000</v>
      </c>
      <c r="AF51" s="56">
        <f t="shared" si="11"/>
        <v>0</v>
      </c>
      <c r="AG51" s="65">
        <f>SUM(AG52:AG58)</f>
        <v>2086323.8</v>
      </c>
      <c r="AH51" s="55">
        <f>SUM(AH52:AH58)</f>
        <v>101161.20000000001</v>
      </c>
    </row>
    <row r="52" spans="2:34" ht="21" x14ac:dyDescent="0.4">
      <c r="B52" s="58" t="s">
        <v>41</v>
      </c>
      <c r="C52" s="59">
        <v>300000</v>
      </c>
      <c r="D52" s="60"/>
      <c r="E52" s="60"/>
      <c r="F52" s="61"/>
      <c r="G52" s="60"/>
      <c r="H52" s="60"/>
      <c r="I52" s="60"/>
      <c r="J52" s="60"/>
      <c r="K52" s="60"/>
      <c r="L52" s="60"/>
      <c r="M52" s="60"/>
      <c r="N52" s="60"/>
      <c r="O52" s="60"/>
      <c r="P52" s="63">
        <f t="shared" si="9"/>
        <v>300000</v>
      </c>
      <c r="Q52" s="64"/>
      <c r="R52" s="60"/>
      <c r="S52" s="60"/>
      <c r="T52" s="60"/>
      <c r="U52" s="60"/>
      <c r="V52" s="60"/>
      <c r="W52" s="60"/>
      <c r="X52" s="60"/>
      <c r="Y52" s="60"/>
      <c r="Z52" s="60"/>
      <c r="AA52" s="60">
        <v>300000</v>
      </c>
      <c r="AB52" s="60"/>
      <c r="AC52" s="60"/>
      <c r="AD52" s="60"/>
      <c r="AE52" s="60"/>
      <c r="AF52" s="60"/>
      <c r="AG52" s="65">
        <f t="shared" ref="AG52:AG58" si="12">SUM(Q52:AF52)</f>
        <v>300000</v>
      </c>
      <c r="AH52" s="66">
        <f t="shared" si="4"/>
        <v>0</v>
      </c>
    </row>
    <row r="53" spans="2:34" ht="21" x14ac:dyDescent="0.4">
      <c r="B53" s="58" t="s">
        <v>42</v>
      </c>
      <c r="C53" s="59">
        <v>500000</v>
      </c>
      <c r="D53" s="60"/>
      <c r="E53" s="60"/>
      <c r="F53" s="61"/>
      <c r="G53" s="60"/>
      <c r="H53" s="60"/>
      <c r="I53" s="60"/>
      <c r="J53" s="60"/>
      <c r="K53" s="60"/>
      <c r="L53" s="60"/>
      <c r="M53" s="60"/>
      <c r="N53" s="60"/>
      <c r="O53" s="60"/>
      <c r="P53" s="63">
        <f t="shared" si="9"/>
        <v>500000</v>
      </c>
      <c r="Q53" s="64"/>
      <c r="R53" s="60"/>
      <c r="S53" s="60"/>
      <c r="T53" s="60"/>
      <c r="U53" s="60"/>
      <c r="V53" s="60"/>
      <c r="W53" s="60"/>
      <c r="X53" s="60"/>
      <c r="Y53" s="60"/>
      <c r="Z53" s="60">
        <v>359990</v>
      </c>
      <c r="AA53" s="60"/>
      <c r="AB53" s="60">
        <v>140008.79999999999</v>
      </c>
      <c r="AC53" s="60"/>
      <c r="AD53" s="60"/>
      <c r="AE53" s="60"/>
      <c r="AF53" s="60"/>
      <c r="AG53" s="65">
        <f t="shared" si="12"/>
        <v>499998.8</v>
      </c>
      <c r="AH53" s="66">
        <f t="shared" si="4"/>
        <v>1.2000000000116415</v>
      </c>
    </row>
    <row r="54" spans="2:34" ht="21" x14ac:dyDescent="0.4">
      <c r="B54" s="58" t="s">
        <v>43</v>
      </c>
      <c r="C54" s="59">
        <v>300000</v>
      </c>
      <c r="D54" s="60"/>
      <c r="E54" s="60"/>
      <c r="F54" s="61"/>
      <c r="G54" s="60"/>
      <c r="H54" s="60"/>
      <c r="I54" s="60"/>
      <c r="J54" s="60"/>
      <c r="K54" s="60"/>
      <c r="L54" s="60"/>
      <c r="M54" s="60"/>
      <c r="N54" s="60"/>
      <c r="O54" s="60"/>
      <c r="P54" s="63">
        <f t="shared" si="9"/>
        <v>300000</v>
      </c>
      <c r="Q54" s="64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>
        <v>199900</v>
      </c>
      <c r="AC54" s="60">
        <v>99950</v>
      </c>
      <c r="AD54" s="60"/>
      <c r="AE54" s="60"/>
      <c r="AF54" s="60"/>
      <c r="AG54" s="65">
        <f t="shared" si="12"/>
        <v>299850</v>
      </c>
      <c r="AH54" s="66">
        <f t="shared" si="4"/>
        <v>150</v>
      </c>
    </row>
    <row r="55" spans="2:34" ht="21" x14ac:dyDescent="0.4">
      <c r="B55" s="58" t="s">
        <v>44</v>
      </c>
      <c r="C55" s="59">
        <v>200000</v>
      </c>
      <c r="D55" s="60"/>
      <c r="E55" s="60"/>
      <c r="F55" s="61"/>
      <c r="G55" s="60"/>
      <c r="H55" s="60"/>
      <c r="I55" s="60"/>
      <c r="J55" s="60"/>
      <c r="K55" s="60"/>
      <c r="L55" s="60"/>
      <c r="M55" s="60"/>
      <c r="N55" s="60"/>
      <c r="O55" s="60"/>
      <c r="P55" s="63">
        <f t="shared" si="9"/>
        <v>200000</v>
      </c>
      <c r="Q55" s="64"/>
      <c r="R55" s="60"/>
      <c r="S55" s="60"/>
      <c r="T55" s="60"/>
      <c r="U55" s="60"/>
      <c r="V55" s="60"/>
      <c r="W55" s="60"/>
      <c r="X55" s="60"/>
      <c r="Y55" s="60"/>
      <c r="Z55" s="60"/>
      <c r="AA55" s="60">
        <v>200000</v>
      </c>
      <c r="AB55" s="60"/>
      <c r="AC55" s="60"/>
      <c r="AD55" s="60"/>
      <c r="AE55" s="60"/>
      <c r="AF55" s="60"/>
      <c r="AG55" s="65">
        <f t="shared" si="12"/>
        <v>200000</v>
      </c>
      <c r="AH55" s="66">
        <f t="shared" si="4"/>
        <v>0</v>
      </c>
    </row>
    <row r="56" spans="2:34" ht="21" x14ac:dyDescent="0.4">
      <c r="B56" s="58" t="s">
        <v>45</v>
      </c>
      <c r="C56" s="59">
        <v>300000</v>
      </c>
      <c r="D56" s="60"/>
      <c r="E56" s="60"/>
      <c r="F56" s="61"/>
      <c r="G56" s="60"/>
      <c r="H56" s="60"/>
      <c r="I56" s="60"/>
      <c r="J56" s="60"/>
      <c r="K56" s="60"/>
      <c r="L56" s="60"/>
      <c r="M56" s="60"/>
      <c r="N56" s="60"/>
      <c r="O56" s="60">
        <v>-37515</v>
      </c>
      <c r="P56" s="63">
        <f t="shared" si="9"/>
        <v>262485</v>
      </c>
      <c r="Q56" s="64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>
        <v>87495</v>
      </c>
      <c r="AD56" s="60">
        <v>174990</v>
      </c>
      <c r="AE56" s="60"/>
      <c r="AF56" s="60"/>
      <c r="AG56" s="65">
        <f t="shared" si="12"/>
        <v>262485</v>
      </c>
      <c r="AH56" s="66">
        <f t="shared" si="4"/>
        <v>0</v>
      </c>
    </row>
    <row r="57" spans="2:34" ht="21" x14ac:dyDescent="0.4">
      <c r="B57" s="58" t="s">
        <v>46</v>
      </c>
      <c r="C57" s="59">
        <v>200000</v>
      </c>
      <c r="D57" s="60"/>
      <c r="E57" s="60"/>
      <c r="F57" s="61"/>
      <c r="G57" s="60"/>
      <c r="H57" s="60"/>
      <c r="I57" s="60"/>
      <c r="J57" s="60"/>
      <c r="K57" s="60"/>
      <c r="L57" s="60"/>
      <c r="M57" s="60">
        <v>-75000</v>
      </c>
      <c r="N57" s="60"/>
      <c r="O57" s="60"/>
      <c r="P57" s="63">
        <f t="shared" si="9"/>
        <v>125000</v>
      </c>
      <c r="Q57" s="64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>
        <v>124990</v>
      </c>
      <c r="AC57" s="60"/>
      <c r="AD57" s="60"/>
      <c r="AE57" s="60"/>
      <c r="AF57" s="60"/>
      <c r="AG57" s="65">
        <f t="shared" si="12"/>
        <v>124990</v>
      </c>
      <c r="AH57" s="66">
        <f t="shared" si="4"/>
        <v>10</v>
      </c>
    </row>
    <row r="58" spans="2:34" ht="61.2" x14ac:dyDescent="0.4">
      <c r="B58" s="120" t="s">
        <v>64</v>
      </c>
      <c r="C58" s="59"/>
      <c r="D58" s="65">
        <v>500000</v>
      </c>
      <c r="E58" s="60"/>
      <c r="F58" s="61"/>
      <c r="G58" s="60"/>
      <c r="H58" s="60"/>
      <c r="I58" s="60"/>
      <c r="J58" s="60"/>
      <c r="K58" s="60"/>
      <c r="L58" s="60"/>
      <c r="M58" s="60"/>
      <c r="N58" s="60"/>
      <c r="O58" s="60"/>
      <c r="P58" s="71">
        <f t="shared" si="9"/>
        <v>500000</v>
      </c>
      <c r="Q58" s="64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>
        <v>399000</v>
      </c>
      <c r="AF58" s="60"/>
      <c r="AG58" s="65">
        <f t="shared" si="12"/>
        <v>399000</v>
      </c>
      <c r="AH58" s="66">
        <f t="shared" si="4"/>
        <v>101000</v>
      </c>
    </row>
    <row r="59" spans="2:34" ht="21" x14ac:dyDescent="0.4">
      <c r="B59" s="50" t="s">
        <v>47</v>
      </c>
      <c r="C59" s="56">
        <f>SUM(C60:C62)</f>
        <v>400000</v>
      </c>
      <c r="D59" s="56">
        <f t="shared" ref="D59:O59" si="13">SUM(D60:D62)</f>
        <v>0</v>
      </c>
      <c r="E59" s="56">
        <f t="shared" si="13"/>
        <v>-400000</v>
      </c>
      <c r="F59" s="57">
        <f t="shared" si="13"/>
        <v>0</v>
      </c>
      <c r="G59" s="56">
        <f t="shared" si="13"/>
        <v>0</v>
      </c>
      <c r="H59" s="56">
        <f t="shared" si="13"/>
        <v>0</v>
      </c>
      <c r="I59" s="56">
        <f t="shared" si="13"/>
        <v>0</v>
      </c>
      <c r="J59" s="56">
        <f t="shared" si="13"/>
        <v>0</v>
      </c>
      <c r="K59" s="56">
        <f t="shared" si="13"/>
        <v>0</v>
      </c>
      <c r="L59" s="56">
        <f t="shared" si="13"/>
        <v>0</v>
      </c>
      <c r="M59" s="56">
        <f t="shared" si="13"/>
        <v>0</v>
      </c>
      <c r="N59" s="56">
        <f t="shared" si="13"/>
        <v>0</v>
      </c>
      <c r="O59" s="56">
        <f t="shared" si="13"/>
        <v>0</v>
      </c>
      <c r="P59" s="63">
        <f>SUM(P60:P62)</f>
        <v>0</v>
      </c>
      <c r="Q59" s="63">
        <f t="shared" ref="Q59:AF59" si="14">SUM(Q60:Q62)</f>
        <v>0</v>
      </c>
      <c r="R59" s="63">
        <f t="shared" si="14"/>
        <v>0</v>
      </c>
      <c r="S59" s="63">
        <f t="shared" si="14"/>
        <v>0</v>
      </c>
      <c r="T59" s="63">
        <f t="shared" si="14"/>
        <v>0</v>
      </c>
      <c r="U59" s="63">
        <f t="shared" si="14"/>
        <v>0</v>
      </c>
      <c r="V59" s="63">
        <f t="shared" si="14"/>
        <v>0</v>
      </c>
      <c r="W59" s="63">
        <f t="shared" si="14"/>
        <v>0</v>
      </c>
      <c r="X59" s="63">
        <f t="shared" si="14"/>
        <v>0</v>
      </c>
      <c r="Y59" s="63">
        <f t="shared" si="14"/>
        <v>0</v>
      </c>
      <c r="Z59" s="63">
        <f t="shared" si="14"/>
        <v>0</v>
      </c>
      <c r="AA59" s="63">
        <f t="shared" si="14"/>
        <v>0</v>
      </c>
      <c r="AB59" s="63">
        <f t="shared" si="14"/>
        <v>0</v>
      </c>
      <c r="AC59" s="63">
        <f t="shared" si="14"/>
        <v>0</v>
      </c>
      <c r="AD59" s="63">
        <f t="shared" si="14"/>
        <v>0</v>
      </c>
      <c r="AE59" s="63">
        <f t="shared" si="14"/>
        <v>0</v>
      </c>
      <c r="AF59" s="63">
        <f t="shared" si="14"/>
        <v>0</v>
      </c>
      <c r="AG59" s="65">
        <f>SUM(AG60:AG62)</f>
        <v>0</v>
      </c>
      <c r="AH59" s="55">
        <f>SUM(AH60:AH62)</f>
        <v>0</v>
      </c>
    </row>
    <row r="60" spans="2:34" ht="21" x14ac:dyDescent="0.4">
      <c r="B60" s="58" t="s">
        <v>48</v>
      </c>
      <c r="C60" s="59">
        <v>200000</v>
      </c>
      <c r="D60" s="60"/>
      <c r="E60" s="60">
        <v>-200000</v>
      </c>
      <c r="F60" s="61"/>
      <c r="G60" s="60"/>
      <c r="H60" s="60"/>
      <c r="I60" s="60"/>
      <c r="J60" s="60"/>
      <c r="K60" s="60"/>
      <c r="L60" s="60"/>
      <c r="M60" s="60"/>
      <c r="N60" s="60"/>
      <c r="O60" s="60"/>
      <c r="P60" s="63">
        <f>SUM(C60:O60)</f>
        <v>0</v>
      </c>
      <c r="Q60" s="64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5">
        <f>SUM(Q60:AF60)</f>
        <v>0</v>
      </c>
      <c r="AH60" s="66">
        <f t="shared" si="4"/>
        <v>0</v>
      </c>
    </row>
    <row r="61" spans="2:34" ht="21" x14ac:dyDescent="0.4">
      <c r="B61" s="58" t="s">
        <v>49</v>
      </c>
      <c r="C61" s="59">
        <v>151000</v>
      </c>
      <c r="D61" s="60"/>
      <c r="E61" s="60">
        <v>-151000</v>
      </c>
      <c r="F61" s="61"/>
      <c r="G61" s="60"/>
      <c r="H61" s="60"/>
      <c r="I61" s="60"/>
      <c r="J61" s="60"/>
      <c r="K61" s="60"/>
      <c r="L61" s="60"/>
      <c r="M61" s="60"/>
      <c r="N61" s="60"/>
      <c r="O61" s="60"/>
      <c r="P61" s="63">
        <f>SUM(C61:O61)</f>
        <v>0</v>
      </c>
      <c r="Q61" s="64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5">
        <f>SUM(Q61:AF61)</f>
        <v>0</v>
      </c>
      <c r="AH61" s="66">
        <f t="shared" si="4"/>
        <v>0</v>
      </c>
    </row>
    <row r="62" spans="2:34" ht="21" x14ac:dyDescent="0.4">
      <c r="B62" s="58" t="s">
        <v>50</v>
      </c>
      <c r="C62" s="59">
        <v>49000</v>
      </c>
      <c r="D62" s="60"/>
      <c r="E62" s="60">
        <v>-49000</v>
      </c>
      <c r="F62" s="61"/>
      <c r="G62" s="60"/>
      <c r="H62" s="60"/>
      <c r="I62" s="60"/>
      <c r="J62" s="60"/>
      <c r="K62" s="60"/>
      <c r="L62" s="60"/>
      <c r="M62" s="60"/>
      <c r="N62" s="60"/>
      <c r="O62" s="60"/>
      <c r="P62" s="63">
        <f t="shared" ref="P62:P67" si="15">SUM(C62:O62)</f>
        <v>0</v>
      </c>
      <c r="Q62" s="64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5">
        <f>SUM(Q62:AF62)</f>
        <v>0</v>
      </c>
      <c r="AH62" s="66">
        <f t="shared" si="4"/>
        <v>0</v>
      </c>
    </row>
    <row r="63" spans="2:34" ht="21" x14ac:dyDescent="0.4">
      <c r="B63" s="50" t="s">
        <v>53</v>
      </c>
      <c r="C63" s="56">
        <f>SUM(C64)</f>
        <v>500000</v>
      </c>
      <c r="D63" s="56">
        <f t="shared" ref="D63:O63" si="16">SUM(D64)</f>
        <v>0</v>
      </c>
      <c r="E63" s="56">
        <f t="shared" si="16"/>
        <v>0</v>
      </c>
      <c r="F63" s="57">
        <f t="shared" si="16"/>
        <v>0</v>
      </c>
      <c r="G63" s="56">
        <f t="shared" si="16"/>
        <v>0</v>
      </c>
      <c r="H63" s="56">
        <f t="shared" si="16"/>
        <v>0</v>
      </c>
      <c r="I63" s="56">
        <f t="shared" si="16"/>
        <v>0</v>
      </c>
      <c r="J63" s="56">
        <f t="shared" si="16"/>
        <v>0</v>
      </c>
      <c r="K63" s="56">
        <f t="shared" si="16"/>
        <v>0</v>
      </c>
      <c r="L63" s="56">
        <f t="shared" si="16"/>
        <v>0</v>
      </c>
      <c r="M63" s="56">
        <f t="shared" si="16"/>
        <v>-37000</v>
      </c>
      <c r="N63" s="56">
        <f t="shared" si="16"/>
        <v>-9500</v>
      </c>
      <c r="O63" s="56">
        <f t="shared" si="16"/>
        <v>0</v>
      </c>
      <c r="P63" s="63">
        <f>P64</f>
        <v>453500</v>
      </c>
      <c r="Q63" s="63">
        <f t="shared" ref="Q63:AF63" si="17">Q64</f>
        <v>0</v>
      </c>
      <c r="R63" s="63">
        <f t="shared" si="17"/>
        <v>0</v>
      </c>
      <c r="S63" s="63">
        <f t="shared" si="17"/>
        <v>0</v>
      </c>
      <c r="T63" s="63">
        <f t="shared" si="17"/>
        <v>0</v>
      </c>
      <c r="U63" s="63">
        <f t="shared" si="17"/>
        <v>0</v>
      </c>
      <c r="V63" s="63">
        <f t="shared" si="17"/>
        <v>0</v>
      </c>
      <c r="W63" s="63">
        <f t="shared" si="17"/>
        <v>0</v>
      </c>
      <c r="X63" s="63">
        <f t="shared" si="17"/>
        <v>0</v>
      </c>
      <c r="Y63" s="63">
        <f t="shared" si="17"/>
        <v>0</v>
      </c>
      <c r="Z63" s="63">
        <f t="shared" si="17"/>
        <v>274443.59999999998</v>
      </c>
      <c r="AA63" s="63">
        <f t="shared" si="17"/>
        <v>27946.400000000001</v>
      </c>
      <c r="AB63" s="63">
        <f t="shared" si="17"/>
        <v>151042.79999999999</v>
      </c>
      <c r="AC63" s="63">
        <f t="shared" si="17"/>
        <v>0</v>
      </c>
      <c r="AD63" s="63">
        <f t="shared" si="17"/>
        <v>0</v>
      </c>
      <c r="AE63" s="63">
        <f t="shared" si="17"/>
        <v>0</v>
      </c>
      <c r="AF63" s="63">
        <f t="shared" si="17"/>
        <v>0</v>
      </c>
      <c r="AG63" s="65">
        <f>AG64</f>
        <v>453432.8</v>
      </c>
      <c r="AH63" s="55">
        <f>AH64</f>
        <v>67.200000000011642</v>
      </c>
    </row>
    <row r="64" spans="2:34" ht="21" x14ac:dyDescent="0.4">
      <c r="B64" s="58" t="s">
        <v>51</v>
      </c>
      <c r="C64" s="59">
        <v>500000</v>
      </c>
      <c r="D64" s="60"/>
      <c r="E64" s="60"/>
      <c r="F64" s="61"/>
      <c r="G64" s="60"/>
      <c r="H64" s="60"/>
      <c r="I64" s="60"/>
      <c r="J64" s="60"/>
      <c r="K64" s="60"/>
      <c r="L64" s="60"/>
      <c r="M64" s="60">
        <v>-37000</v>
      </c>
      <c r="N64" s="60">
        <v>-9500</v>
      </c>
      <c r="O64" s="60"/>
      <c r="P64" s="63">
        <f t="shared" si="15"/>
        <v>453500</v>
      </c>
      <c r="Q64" s="64"/>
      <c r="R64" s="60"/>
      <c r="S64" s="60"/>
      <c r="T64" s="60"/>
      <c r="U64" s="60"/>
      <c r="V64" s="60"/>
      <c r="W64" s="60"/>
      <c r="X64" s="60"/>
      <c r="Y64" s="60"/>
      <c r="Z64" s="60">
        <v>274443.59999999998</v>
      </c>
      <c r="AA64" s="60">
        <v>27946.400000000001</v>
      </c>
      <c r="AB64" s="60">
        <v>151042.79999999999</v>
      </c>
      <c r="AC64" s="60"/>
      <c r="AD64" s="60"/>
      <c r="AE64" s="60"/>
      <c r="AF64" s="60"/>
      <c r="AG64" s="65">
        <f>SUM(Q64:AF64)</f>
        <v>453432.8</v>
      </c>
      <c r="AH64" s="66">
        <f t="shared" si="4"/>
        <v>67.200000000011642</v>
      </c>
    </row>
    <row r="65" spans="1:38" ht="21" x14ac:dyDescent="0.4">
      <c r="B65" s="50" t="s">
        <v>52</v>
      </c>
      <c r="C65" s="56">
        <f>C66+C67</f>
        <v>100000</v>
      </c>
      <c r="D65" s="56">
        <f>D66+D67</f>
        <v>100000</v>
      </c>
      <c r="E65" s="56">
        <f t="shared" ref="E65:O65" si="18">E67</f>
        <v>0</v>
      </c>
      <c r="F65" s="57">
        <f t="shared" si="18"/>
        <v>0</v>
      </c>
      <c r="G65" s="56">
        <f t="shared" si="18"/>
        <v>0</v>
      </c>
      <c r="H65" s="56">
        <f t="shared" si="18"/>
        <v>0</v>
      </c>
      <c r="I65" s="56">
        <f t="shared" si="18"/>
        <v>0</v>
      </c>
      <c r="J65" s="56">
        <f t="shared" si="18"/>
        <v>0</v>
      </c>
      <c r="K65" s="56">
        <f t="shared" si="18"/>
        <v>0</v>
      </c>
      <c r="L65" s="56">
        <f t="shared" si="18"/>
        <v>0</v>
      </c>
      <c r="M65" s="56">
        <f t="shared" si="18"/>
        <v>0</v>
      </c>
      <c r="N65" s="56">
        <f t="shared" si="18"/>
        <v>-10000</v>
      </c>
      <c r="O65" s="56">
        <f t="shared" si="18"/>
        <v>0</v>
      </c>
      <c r="P65" s="63">
        <f>P66+P67</f>
        <v>190000</v>
      </c>
      <c r="Q65" s="63">
        <f>Q66+Q67</f>
        <v>0</v>
      </c>
      <c r="R65" s="63">
        <f t="shared" ref="R65:AF65" si="19">R66+R67</f>
        <v>0</v>
      </c>
      <c r="S65" s="63">
        <f t="shared" si="19"/>
        <v>0</v>
      </c>
      <c r="T65" s="63">
        <f t="shared" si="19"/>
        <v>0</v>
      </c>
      <c r="U65" s="63">
        <f t="shared" si="19"/>
        <v>0</v>
      </c>
      <c r="V65" s="63">
        <f t="shared" si="19"/>
        <v>0</v>
      </c>
      <c r="W65" s="63">
        <f t="shared" si="19"/>
        <v>0</v>
      </c>
      <c r="X65" s="63">
        <f t="shared" si="19"/>
        <v>0</v>
      </c>
      <c r="Y65" s="63">
        <f t="shared" si="19"/>
        <v>0</v>
      </c>
      <c r="Z65" s="63"/>
      <c r="AA65" s="63">
        <f t="shared" si="19"/>
        <v>101605.42</v>
      </c>
      <c r="AB65" s="63">
        <f t="shared" si="19"/>
        <v>0</v>
      </c>
      <c r="AC65" s="63">
        <f t="shared" si="19"/>
        <v>0</v>
      </c>
      <c r="AD65" s="63">
        <f t="shared" si="19"/>
        <v>0</v>
      </c>
      <c r="AE65" s="63">
        <f t="shared" si="19"/>
        <v>0</v>
      </c>
      <c r="AF65" s="63">
        <f t="shared" si="19"/>
        <v>0</v>
      </c>
      <c r="AG65" s="65">
        <f>SUM(AG66:AG67)</f>
        <v>190000</v>
      </c>
      <c r="AH65" s="55">
        <f>AH66+AH67</f>
        <v>0</v>
      </c>
    </row>
    <row r="66" spans="1:38" ht="21" x14ac:dyDescent="0.4">
      <c r="B66" s="72" t="s">
        <v>62</v>
      </c>
      <c r="C66" s="56"/>
      <c r="D66" s="56">
        <v>100000</v>
      </c>
      <c r="E66" s="56"/>
      <c r="F66" s="57"/>
      <c r="G66" s="56"/>
      <c r="H66" s="56"/>
      <c r="I66" s="56"/>
      <c r="J66" s="56"/>
      <c r="K66" s="56"/>
      <c r="L66" s="56"/>
      <c r="M66" s="56"/>
      <c r="N66" s="56"/>
      <c r="O66" s="56"/>
      <c r="P66" s="63">
        <f t="shared" si="15"/>
        <v>100000</v>
      </c>
      <c r="Q66" s="63"/>
      <c r="R66" s="63"/>
      <c r="S66" s="63"/>
      <c r="T66" s="63"/>
      <c r="U66" s="63"/>
      <c r="V66" s="63"/>
      <c r="W66" s="63"/>
      <c r="X66" s="63"/>
      <c r="Y66" s="63"/>
      <c r="Z66" s="63">
        <v>88394.58</v>
      </c>
      <c r="AA66" s="63">
        <v>11605.42</v>
      </c>
      <c r="AB66" s="63"/>
      <c r="AC66" s="63"/>
      <c r="AD66" s="63"/>
      <c r="AE66" s="63"/>
      <c r="AF66" s="63"/>
      <c r="AG66" s="65">
        <f>SUM(Q66:AF66)</f>
        <v>100000</v>
      </c>
      <c r="AH66" s="66">
        <f t="shared" si="4"/>
        <v>0</v>
      </c>
    </row>
    <row r="67" spans="1:38" ht="21" x14ac:dyDescent="0.4">
      <c r="B67" s="58" t="s">
        <v>54</v>
      </c>
      <c r="C67" s="59">
        <v>100000</v>
      </c>
      <c r="D67" s="60"/>
      <c r="E67" s="60"/>
      <c r="F67" s="61"/>
      <c r="G67" s="60"/>
      <c r="H67" s="60"/>
      <c r="I67" s="60"/>
      <c r="J67" s="60"/>
      <c r="K67" s="60"/>
      <c r="L67" s="60"/>
      <c r="M67" s="60"/>
      <c r="N67" s="60">
        <v>-10000</v>
      </c>
      <c r="O67" s="60"/>
      <c r="P67" s="63">
        <f t="shared" si="15"/>
        <v>90000</v>
      </c>
      <c r="Q67" s="64"/>
      <c r="R67" s="60"/>
      <c r="S67" s="60"/>
      <c r="T67" s="60"/>
      <c r="U67" s="60"/>
      <c r="V67" s="60"/>
      <c r="W67" s="60"/>
      <c r="X67" s="60"/>
      <c r="Y67" s="60"/>
      <c r="Z67" s="60"/>
      <c r="AA67" s="60">
        <v>90000</v>
      </c>
      <c r="AB67" s="60"/>
      <c r="AC67" s="60"/>
      <c r="AD67" s="60"/>
      <c r="AE67" s="60"/>
      <c r="AF67" s="60"/>
      <c r="AG67" s="65">
        <f>SUM(Q67:AF67)</f>
        <v>90000</v>
      </c>
      <c r="AH67" s="66">
        <f t="shared" si="4"/>
        <v>0</v>
      </c>
    </row>
    <row r="68" spans="1:38" ht="20.399999999999999" x14ac:dyDescent="0.3">
      <c r="B68" s="50" t="s">
        <v>55</v>
      </c>
      <c r="C68" s="56">
        <f>C69</f>
        <v>200000</v>
      </c>
      <c r="D68" s="56">
        <f>D69+D70</f>
        <v>325000</v>
      </c>
      <c r="E68" s="56">
        <f t="shared" ref="E68:O68" si="20">E69+E70</f>
        <v>0</v>
      </c>
      <c r="F68" s="57">
        <f t="shared" si="20"/>
        <v>-26010</v>
      </c>
      <c r="G68" s="56">
        <f t="shared" si="20"/>
        <v>0</v>
      </c>
      <c r="H68" s="56">
        <f t="shared" si="20"/>
        <v>0</v>
      </c>
      <c r="I68" s="56">
        <f t="shared" si="20"/>
        <v>0</v>
      </c>
      <c r="J68" s="56">
        <f t="shared" si="20"/>
        <v>0</v>
      </c>
      <c r="K68" s="56">
        <f t="shared" si="20"/>
        <v>0</v>
      </c>
      <c r="L68" s="56">
        <f t="shared" si="20"/>
        <v>0</v>
      </c>
      <c r="M68" s="56">
        <f t="shared" si="20"/>
        <v>0</v>
      </c>
      <c r="N68" s="56">
        <f t="shared" si="20"/>
        <v>-73181</v>
      </c>
      <c r="O68" s="56">
        <f t="shared" si="20"/>
        <v>0</v>
      </c>
      <c r="P68" s="56">
        <f>P69+P70</f>
        <v>425809</v>
      </c>
      <c r="Q68" s="56">
        <f t="shared" ref="Q68:AF68" si="21">Q69+Q70</f>
        <v>0</v>
      </c>
      <c r="R68" s="56">
        <f t="shared" si="21"/>
        <v>0</v>
      </c>
      <c r="S68" s="56">
        <f t="shared" si="21"/>
        <v>0</v>
      </c>
      <c r="T68" s="56">
        <f t="shared" si="21"/>
        <v>0</v>
      </c>
      <c r="U68" s="56">
        <f t="shared" si="21"/>
        <v>0</v>
      </c>
      <c r="V68" s="56">
        <f t="shared" si="21"/>
        <v>0</v>
      </c>
      <c r="W68" s="56">
        <f t="shared" si="21"/>
        <v>251818.74</v>
      </c>
      <c r="X68" s="56">
        <f t="shared" si="21"/>
        <v>0</v>
      </c>
      <c r="Y68" s="56">
        <f t="shared" si="21"/>
        <v>0</v>
      </c>
      <c r="Z68" s="56">
        <f t="shared" si="21"/>
        <v>0</v>
      </c>
      <c r="AA68" s="56">
        <f t="shared" si="21"/>
        <v>147049.19</v>
      </c>
      <c r="AB68" s="56">
        <f t="shared" si="21"/>
        <v>0</v>
      </c>
      <c r="AC68" s="56">
        <f t="shared" si="21"/>
        <v>0</v>
      </c>
      <c r="AD68" s="56">
        <f t="shared" si="21"/>
        <v>0</v>
      </c>
      <c r="AE68" s="56">
        <f t="shared" si="21"/>
        <v>0</v>
      </c>
      <c r="AF68" s="56">
        <f t="shared" si="21"/>
        <v>24307.81</v>
      </c>
      <c r="AG68" s="56">
        <f>AG69+AG70</f>
        <v>423175.74</v>
      </c>
      <c r="AH68" s="56">
        <f>AH69+AH70</f>
        <v>2633.2600000000093</v>
      </c>
    </row>
    <row r="69" spans="1:38" ht="21" x14ac:dyDescent="0.4">
      <c r="B69" s="58" t="s">
        <v>34</v>
      </c>
      <c r="C69" s="59">
        <v>200000</v>
      </c>
      <c r="D69" s="60"/>
      <c r="E69" s="60"/>
      <c r="F69" s="61">
        <v>-26010</v>
      </c>
      <c r="G69" s="60"/>
      <c r="H69" s="60"/>
      <c r="I69" s="60"/>
      <c r="J69" s="60"/>
      <c r="K69" s="60"/>
      <c r="L69" s="60"/>
      <c r="M69" s="60"/>
      <c r="N69" s="60"/>
      <c r="O69" s="60"/>
      <c r="P69" s="63">
        <f>SUM(C69:O69)</f>
        <v>173990</v>
      </c>
      <c r="Q69" s="64"/>
      <c r="R69" s="60"/>
      <c r="S69" s="60"/>
      <c r="T69" s="60"/>
      <c r="U69" s="60"/>
      <c r="V69" s="60"/>
      <c r="W69" s="60"/>
      <c r="X69" s="60"/>
      <c r="Y69" s="60"/>
      <c r="Z69" s="60"/>
      <c r="AA69" s="60">
        <v>147049.19</v>
      </c>
      <c r="AB69" s="60"/>
      <c r="AC69" s="60"/>
      <c r="AD69" s="60"/>
      <c r="AE69" s="60"/>
      <c r="AF69" s="60">
        <v>24307.81</v>
      </c>
      <c r="AG69" s="65">
        <f>SUM(Q69:AF69)</f>
        <v>171357</v>
      </c>
      <c r="AH69" s="66">
        <f>P69-AG69</f>
        <v>2633</v>
      </c>
    </row>
    <row r="70" spans="1:38" ht="21" x14ac:dyDescent="0.4">
      <c r="B70" s="58" t="s">
        <v>63</v>
      </c>
      <c r="C70" s="56"/>
      <c r="D70" s="126">
        <v>325000</v>
      </c>
      <c r="E70" s="144"/>
      <c r="F70" s="145"/>
      <c r="G70" s="144"/>
      <c r="H70" s="144"/>
      <c r="I70" s="144"/>
      <c r="J70" s="144"/>
      <c r="K70" s="144"/>
      <c r="L70" s="144"/>
      <c r="M70" s="144"/>
      <c r="N70" s="144">
        <v>-73181</v>
      </c>
      <c r="O70" s="144"/>
      <c r="P70" s="63">
        <f>SUM(C70:O70)</f>
        <v>251819</v>
      </c>
      <c r="Q70" s="64"/>
      <c r="R70" s="60"/>
      <c r="S70" s="60"/>
      <c r="T70" s="60"/>
      <c r="U70" s="60"/>
      <c r="V70" s="60"/>
      <c r="W70" s="60">
        <v>251818.74</v>
      </c>
      <c r="X70" s="60"/>
      <c r="Y70" s="60"/>
      <c r="Z70" s="60"/>
      <c r="AA70" s="60"/>
      <c r="AB70" s="60"/>
      <c r="AC70" s="60"/>
      <c r="AD70" s="60"/>
      <c r="AE70" s="60"/>
      <c r="AF70" s="60"/>
      <c r="AG70" s="65">
        <f>SUM(Q70:AF70)</f>
        <v>251818.74</v>
      </c>
      <c r="AH70" s="66">
        <f>P70-AG70</f>
        <v>0.26000000000931323</v>
      </c>
    </row>
    <row r="71" spans="1:38" ht="21" x14ac:dyDescent="0.4">
      <c r="B71" s="50" t="s">
        <v>136</v>
      </c>
      <c r="C71" s="59">
        <f>SUM(C72:C74)</f>
        <v>0</v>
      </c>
      <c r="D71" s="59">
        <f t="shared" ref="D71:O71" si="22">SUM(D72:D74)</f>
        <v>0</v>
      </c>
      <c r="E71" s="59">
        <f t="shared" si="22"/>
        <v>0</v>
      </c>
      <c r="F71" s="59">
        <f t="shared" si="22"/>
        <v>0</v>
      </c>
      <c r="G71" s="59">
        <f t="shared" si="22"/>
        <v>0</v>
      </c>
      <c r="H71" s="59">
        <f t="shared" si="22"/>
        <v>0</v>
      </c>
      <c r="I71" s="59">
        <f t="shared" si="22"/>
        <v>0</v>
      </c>
      <c r="J71" s="59">
        <f t="shared" si="22"/>
        <v>0</v>
      </c>
      <c r="K71" s="59">
        <f t="shared" si="22"/>
        <v>0</v>
      </c>
      <c r="L71" s="59">
        <f t="shared" si="22"/>
        <v>0</v>
      </c>
      <c r="M71" s="59">
        <f t="shared" si="22"/>
        <v>0</v>
      </c>
      <c r="N71" s="59">
        <f t="shared" si="22"/>
        <v>143000</v>
      </c>
      <c r="O71" s="59">
        <f t="shared" si="22"/>
        <v>0</v>
      </c>
      <c r="P71" s="63">
        <f t="shared" ref="P71:P74" si="23">SUM(C71:O71)</f>
        <v>143000</v>
      </c>
      <c r="Q71" s="64">
        <f>SUM(Q72:Q74)</f>
        <v>0</v>
      </c>
      <c r="R71" s="64">
        <f t="shared" ref="R71:AG71" si="24">SUM(R72:R74)</f>
        <v>0</v>
      </c>
      <c r="S71" s="64">
        <f t="shared" si="24"/>
        <v>0</v>
      </c>
      <c r="T71" s="64">
        <f t="shared" si="24"/>
        <v>0</v>
      </c>
      <c r="U71" s="64">
        <f t="shared" si="24"/>
        <v>0</v>
      </c>
      <c r="V71" s="64">
        <f t="shared" si="24"/>
        <v>0</v>
      </c>
      <c r="W71" s="64">
        <f t="shared" si="24"/>
        <v>0</v>
      </c>
      <c r="X71" s="64">
        <f t="shared" si="24"/>
        <v>0</v>
      </c>
      <c r="Y71" s="64">
        <f t="shared" si="24"/>
        <v>0</v>
      </c>
      <c r="Z71" s="64">
        <f t="shared" si="24"/>
        <v>0</v>
      </c>
      <c r="AA71" s="64">
        <f t="shared" si="24"/>
        <v>0</v>
      </c>
      <c r="AB71" s="64">
        <f t="shared" si="24"/>
        <v>0</v>
      </c>
      <c r="AC71" s="64">
        <f t="shared" si="24"/>
        <v>0</v>
      </c>
      <c r="AD71" s="64">
        <f t="shared" si="24"/>
        <v>0</v>
      </c>
      <c r="AE71" s="64">
        <f t="shared" si="24"/>
        <v>0</v>
      </c>
      <c r="AF71" s="64">
        <f t="shared" si="24"/>
        <v>143000</v>
      </c>
      <c r="AG71" s="152">
        <f t="shared" si="24"/>
        <v>143000</v>
      </c>
      <c r="AH71" s="66">
        <f>AH72</f>
        <v>0</v>
      </c>
    </row>
    <row r="72" spans="1:38" ht="21" x14ac:dyDescent="0.4">
      <c r="B72" s="58" t="s">
        <v>137</v>
      </c>
      <c r="C72" s="59"/>
      <c r="D72" s="65"/>
      <c r="E72" s="60"/>
      <c r="F72" s="61"/>
      <c r="G72" s="60"/>
      <c r="H72" s="60"/>
      <c r="I72" s="60"/>
      <c r="J72" s="60"/>
      <c r="K72" s="60"/>
      <c r="L72" s="60"/>
      <c r="M72" s="60"/>
      <c r="N72" s="60">
        <v>49000</v>
      </c>
      <c r="O72" s="60"/>
      <c r="P72" s="143">
        <f t="shared" si="23"/>
        <v>49000</v>
      </c>
      <c r="Q72" s="64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>
        <v>49000</v>
      </c>
      <c r="AG72" s="65">
        <f>SUM(Q72:AF72)</f>
        <v>49000</v>
      </c>
      <c r="AH72" s="66">
        <f>P72-AG72</f>
        <v>0</v>
      </c>
    </row>
    <row r="73" spans="1:38" ht="21" x14ac:dyDescent="0.4">
      <c r="B73" s="58" t="s">
        <v>138</v>
      </c>
      <c r="C73" s="59"/>
      <c r="D73" s="65"/>
      <c r="E73" s="60"/>
      <c r="F73" s="61"/>
      <c r="G73" s="60"/>
      <c r="H73" s="60"/>
      <c r="I73" s="60"/>
      <c r="J73" s="60"/>
      <c r="K73" s="60"/>
      <c r="L73" s="60"/>
      <c r="M73" s="60"/>
      <c r="N73" s="60">
        <v>45000</v>
      </c>
      <c r="O73" s="60"/>
      <c r="P73" s="143">
        <f t="shared" si="23"/>
        <v>45000</v>
      </c>
      <c r="Q73" s="64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>
        <v>45000</v>
      </c>
      <c r="AG73" s="65">
        <f t="shared" ref="AG73:AG75" si="25">SUM(Q73:AF73)</f>
        <v>45000</v>
      </c>
      <c r="AH73" s="66">
        <f t="shared" ref="AH73:AH75" si="26">P73-AG73</f>
        <v>0</v>
      </c>
    </row>
    <row r="74" spans="1:38" ht="21" x14ac:dyDescent="0.4">
      <c r="B74" s="58" t="s">
        <v>63</v>
      </c>
      <c r="C74" s="59"/>
      <c r="D74" s="65"/>
      <c r="E74" s="60"/>
      <c r="F74" s="61"/>
      <c r="G74" s="60"/>
      <c r="H74" s="60"/>
      <c r="I74" s="60"/>
      <c r="J74" s="60"/>
      <c r="K74" s="60"/>
      <c r="L74" s="60"/>
      <c r="M74" s="60"/>
      <c r="N74" s="60">
        <v>49000</v>
      </c>
      <c r="O74" s="60"/>
      <c r="P74" s="143">
        <f t="shared" si="23"/>
        <v>49000</v>
      </c>
      <c r="Q74" s="64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>
        <v>49000</v>
      </c>
      <c r="AG74" s="65">
        <f t="shared" si="25"/>
        <v>49000</v>
      </c>
      <c r="AH74" s="66">
        <f t="shared" si="26"/>
        <v>0</v>
      </c>
    </row>
    <row r="75" spans="1:38" ht="81.599999999999994" x14ac:dyDescent="0.4">
      <c r="B75" s="58" t="s">
        <v>141</v>
      </c>
      <c r="C75" s="59"/>
      <c r="D75" s="65"/>
      <c r="E75" s="60"/>
      <c r="F75" s="61"/>
      <c r="G75" s="60"/>
      <c r="H75" s="60"/>
      <c r="I75" s="60"/>
      <c r="J75" s="60"/>
      <c r="K75" s="60"/>
      <c r="L75" s="60"/>
      <c r="M75" s="60"/>
      <c r="N75" s="60"/>
      <c r="O75" s="60">
        <v>17500</v>
      </c>
      <c r="P75" s="63">
        <f>SUM(C75:O75)</f>
        <v>17500</v>
      </c>
      <c r="Q75" s="64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>
        <v>17500</v>
      </c>
      <c r="AG75" s="65">
        <f t="shared" si="25"/>
        <v>17500</v>
      </c>
      <c r="AH75" s="66">
        <f t="shared" si="26"/>
        <v>0</v>
      </c>
    </row>
    <row r="76" spans="1:38" ht="21" x14ac:dyDescent="0.4">
      <c r="B76" s="58" t="s">
        <v>60</v>
      </c>
      <c r="C76" s="59"/>
      <c r="D76" s="65">
        <v>80000</v>
      </c>
      <c r="E76" s="60"/>
      <c r="F76" s="61"/>
      <c r="G76" s="60"/>
      <c r="H76" s="60"/>
      <c r="I76" s="60"/>
      <c r="J76" s="60"/>
      <c r="K76" s="60"/>
      <c r="L76" s="60"/>
      <c r="M76" s="60"/>
      <c r="N76" s="60"/>
      <c r="O76" s="60">
        <v>-45767.360000000001</v>
      </c>
      <c r="P76" s="63">
        <f>SUM(C76:O76)</f>
        <v>34232.639999999999</v>
      </c>
      <c r="Q76" s="64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>
        <v>20999.040000000001</v>
      </c>
      <c r="AC76" s="60">
        <v>13233.6</v>
      </c>
      <c r="AD76" s="60"/>
      <c r="AE76" s="60"/>
      <c r="AF76" s="60"/>
      <c r="AG76" s="65">
        <f>SUM(Q76:AF76)</f>
        <v>34232.639999999999</v>
      </c>
      <c r="AH76" s="66">
        <f>P76-AG76</f>
        <v>0</v>
      </c>
    </row>
    <row r="77" spans="1:38" ht="61.2" x14ac:dyDescent="0.4">
      <c r="B77" s="58" t="s">
        <v>65</v>
      </c>
      <c r="C77" s="59"/>
      <c r="D77" s="65">
        <v>100000</v>
      </c>
      <c r="E77" s="60"/>
      <c r="F77" s="61"/>
      <c r="G77" s="60"/>
      <c r="H77" s="60"/>
      <c r="I77" s="60"/>
      <c r="J77" s="60"/>
      <c r="K77" s="60"/>
      <c r="L77" s="60"/>
      <c r="M77" s="60"/>
      <c r="N77" s="60"/>
      <c r="O77" s="60"/>
      <c r="P77" s="63">
        <f>SUM(C77:O77)</f>
        <v>100000</v>
      </c>
      <c r="Q77" s="64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>
        <v>100000</v>
      </c>
      <c r="AC77" s="60"/>
      <c r="AD77" s="60"/>
      <c r="AE77" s="60"/>
      <c r="AF77" s="60"/>
      <c r="AG77" s="65">
        <f>SUM(Q77:AF77)</f>
        <v>100000</v>
      </c>
      <c r="AH77" s="66">
        <f>P77-AG77</f>
        <v>0</v>
      </c>
    </row>
    <row r="78" spans="1:38" ht="21" x14ac:dyDescent="0.4">
      <c r="B78" s="58"/>
      <c r="C78" s="59"/>
      <c r="D78" s="60"/>
      <c r="E78" s="60"/>
      <c r="F78" s="61"/>
      <c r="G78" s="60"/>
      <c r="H78" s="60"/>
      <c r="I78" s="60"/>
      <c r="J78" s="60"/>
      <c r="K78" s="60"/>
      <c r="L78" s="60"/>
      <c r="M78" s="60"/>
      <c r="N78" s="60"/>
      <c r="O78" s="60"/>
      <c r="P78" s="63"/>
      <c r="Q78" s="64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5"/>
      <c r="AH78" s="65"/>
    </row>
    <row r="79" spans="1:38" s="40" customFormat="1" ht="42" customHeight="1" x14ac:dyDescent="0.3">
      <c r="A79" s="38"/>
      <c r="B79" s="158" t="s">
        <v>105</v>
      </c>
      <c r="C79" s="73">
        <f>C8+C47+C51+C59+C63+C65+C68</f>
        <v>10400000</v>
      </c>
      <c r="D79" s="73">
        <f>D8+D47+D51+D59+D63+D65+D68+D76+D77</f>
        <v>1105000</v>
      </c>
      <c r="E79" s="73">
        <f>E8+E47+E51+E59+E63+E65+E68+E76+E77</f>
        <v>-651000</v>
      </c>
      <c r="F79" s="73">
        <f>F8+F47+F51+F59+F63+F65+F68+F76+F77</f>
        <v>858200</v>
      </c>
      <c r="G79" s="73">
        <f>G8+G47+G51+G59+G63+G65+G68+G76+G77</f>
        <v>0</v>
      </c>
      <c r="H79" s="73">
        <f t="shared" ref="H79:O79" si="27">H8+H47+H51+H59+H63+H65+H68+H76+H77</f>
        <v>182200</v>
      </c>
      <c r="I79" s="73">
        <f t="shared" si="27"/>
        <v>0</v>
      </c>
      <c r="J79" s="73">
        <f t="shared" si="27"/>
        <v>0</v>
      </c>
      <c r="K79" s="73">
        <f t="shared" si="27"/>
        <v>-563773</v>
      </c>
      <c r="L79" s="73">
        <f t="shared" si="27"/>
        <v>-459248</v>
      </c>
      <c r="M79" s="73">
        <f t="shared" si="27"/>
        <v>-112000</v>
      </c>
      <c r="N79" s="73">
        <f t="shared" si="27"/>
        <v>-439882</v>
      </c>
      <c r="O79" s="73">
        <f t="shared" si="27"/>
        <v>-732003.32</v>
      </c>
      <c r="P79" s="73">
        <f>P8+P47+P51+P59+P63+P65+P68+P71+P75+P76+P77</f>
        <v>9747993.6799999997</v>
      </c>
      <c r="Q79" s="73">
        <f t="shared" ref="Q79:AF79" si="28">Q8+Q47+Q51+Q59+Q63+Q65+Q68++Q76+Q77</f>
        <v>0</v>
      </c>
      <c r="R79" s="73">
        <f t="shared" si="28"/>
        <v>0</v>
      </c>
      <c r="S79" s="73">
        <f t="shared" si="28"/>
        <v>0</v>
      </c>
      <c r="T79" s="73">
        <f t="shared" si="28"/>
        <v>550925.19999999995</v>
      </c>
      <c r="U79" s="73">
        <f t="shared" si="28"/>
        <v>0</v>
      </c>
      <c r="V79" s="73">
        <f t="shared" si="28"/>
        <v>244896.4</v>
      </c>
      <c r="W79" s="73">
        <f t="shared" si="28"/>
        <v>1486257.22</v>
      </c>
      <c r="X79" s="73">
        <f t="shared" si="28"/>
        <v>0</v>
      </c>
      <c r="Y79" s="73">
        <f t="shared" si="28"/>
        <v>813939.78</v>
      </c>
      <c r="Z79" s="73">
        <f t="shared" si="28"/>
        <v>1895818.4699999997</v>
      </c>
      <c r="AA79" s="73">
        <f t="shared" si="28"/>
        <v>776601.01</v>
      </c>
      <c r="AB79" s="73">
        <f t="shared" si="28"/>
        <v>1984743.25</v>
      </c>
      <c r="AC79" s="73">
        <f t="shared" si="28"/>
        <v>340678.6</v>
      </c>
      <c r="AD79" s="73">
        <f t="shared" si="28"/>
        <v>174990</v>
      </c>
      <c r="AE79" s="73">
        <f t="shared" si="28"/>
        <v>856659.12</v>
      </c>
      <c r="AF79" s="73">
        <f t="shared" si="28"/>
        <v>146073.53</v>
      </c>
      <c r="AG79" s="73">
        <f t="shared" ref="AG79:AH79" si="29">AG8+AG47+AG51+AG59+AG63+AG65+AG68+AG71+AG75+AG76+AG77</f>
        <v>9520477.1600000001</v>
      </c>
      <c r="AH79" s="73">
        <f t="shared" si="29"/>
        <v>227516.51999999996</v>
      </c>
      <c r="AI79" s="39"/>
      <c r="AJ79" s="39"/>
      <c r="AK79" s="39"/>
      <c r="AL79" s="39"/>
    </row>
    <row r="80" spans="1:38" ht="21" x14ac:dyDescent="0.4">
      <c r="B80" s="74"/>
      <c r="C80" s="59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3"/>
      <c r="Q80" s="64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5"/>
      <c r="AH80" s="75"/>
    </row>
    <row r="81" spans="1:38" s="43" customFormat="1" ht="31.2" x14ac:dyDescent="0.35">
      <c r="A81" s="41"/>
      <c r="B81" s="159" t="s">
        <v>106</v>
      </c>
      <c r="C81" s="119"/>
      <c r="D81" s="119"/>
      <c r="E81" s="119"/>
      <c r="F81" s="119"/>
      <c r="G81" s="119"/>
      <c r="H81" s="119"/>
      <c r="I81" s="119"/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42"/>
      <c r="AJ81" s="42"/>
      <c r="AK81" s="42"/>
      <c r="AL81" s="42"/>
    </row>
    <row r="82" spans="1:38" ht="21" x14ac:dyDescent="0.4">
      <c r="B82" s="74" t="s">
        <v>20</v>
      </c>
      <c r="C82" s="56">
        <f>SUM(C83:C88)</f>
        <v>3150000</v>
      </c>
      <c r="D82" s="56">
        <f t="shared" ref="D82:J82" si="30">SUM(D83:D92)</f>
        <v>175000</v>
      </c>
      <c r="E82" s="56">
        <f t="shared" si="30"/>
        <v>0</v>
      </c>
      <c r="F82" s="56">
        <f t="shared" si="30"/>
        <v>-243200</v>
      </c>
      <c r="G82" s="56">
        <f t="shared" si="30"/>
        <v>0</v>
      </c>
      <c r="H82" s="56">
        <f t="shared" si="30"/>
        <v>-136000</v>
      </c>
      <c r="I82" s="56">
        <f t="shared" si="30"/>
        <v>0</v>
      </c>
      <c r="J82" s="56">
        <f t="shared" si="30"/>
        <v>0</v>
      </c>
      <c r="K82" s="56">
        <f>SUM(K83:K92)</f>
        <v>563773</v>
      </c>
      <c r="L82" s="56">
        <f>SUM(L83:L92)</f>
        <v>464248</v>
      </c>
      <c r="M82" s="56">
        <f t="shared" ref="M82:N82" si="31">SUM(M83:M92)</f>
        <v>-642900</v>
      </c>
      <c r="N82" s="56">
        <f t="shared" si="31"/>
        <v>-778427</v>
      </c>
      <c r="O82" s="56">
        <f>SUM(O83:O92)</f>
        <v>-123249.11</v>
      </c>
      <c r="P82" s="63">
        <f>SUM(P83:P92)</f>
        <v>2429244.8899999997</v>
      </c>
      <c r="Q82" s="63">
        <f t="shared" ref="Q82:X82" si="32">SUM(Q83:Q92)</f>
        <v>0</v>
      </c>
      <c r="R82" s="63">
        <f t="shared" si="32"/>
        <v>0</v>
      </c>
      <c r="S82" s="63">
        <f t="shared" si="32"/>
        <v>0</v>
      </c>
      <c r="T82" s="63">
        <f t="shared" si="32"/>
        <v>0</v>
      </c>
      <c r="U82" s="63">
        <f t="shared" si="32"/>
        <v>0</v>
      </c>
      <c r="V82" s="63">
        <f t="shared" si="32"/>
        <v>262999</v>
      </c>
      <c r="W82" s="63">
        <f t="shared" si="32"/>
        <v>0</v>
      </c>
      <c r="X82" s="63">
        <f t="shared" si="32"/>
        <v>0</v>
      </c>
      <c r="Y82" s="63">
        <f>SUM(Y83:Y92)</f>
        <v>358136.4</v>
      </c>
      <c r="Z82" s="63">
        <f t="shared" ref="Z82:AF82" si="33">SUM(Z83:Z92)</f>
        <v>0</v>
      </c>
      <c r="AA82" s="63">
        <f t="shared" si="33"/>
        <v>84520.8</v>
      </c>
      <c r="AB82" s="63">
        <f t="shared" si="33"/>
        <v>370499.24</v>
      </c>
      <c r="AC82" s="63">
        <f t="shared" si="33"/>
        <v>894110.56</v>
      </c>
      <c r="AD82" s="63">
        <f t="shared" si="33"/>
        <v>0</v>
      </c>
      <c r="AE82" s="63">
        <f t="shared" si="33"/>
        <v>364387.73</v>
      </c>
      <c r="AF82" s="63">
        <f t="shared" si="33"/>
        <v>50457.599999999999</v>
      </c>
      <c r="AG82" s="63">
        <f>SUM(AG83:AG92)</f>
        <v>2385111.3299999996</v>
      </c>
      <c r="AH82" s="77">
        <f>SUM(AH83:AH92)</f>
        <v>44133.56</v>
      </c>
    </row>
    <row r="83" spans="1:38" ht="21" x14ac:dyDescent="0.4">
      <c r="B83" s="58" t="s">
        <v>21</v>
      </c>
      <c r="C83" s="59">
        <v>300000</v>
      </c>
      <c r="D83" s="60"/>
      <c r="E83" s="60"/>
      <c r="F83" s="79">
        <v>-37000</v>
      </c>
      <c r="G83" s="60"/>
      <c r="H83" s="60"/>
      <c r="I83" s="60"/>
      <c r="J83" s="60"/>
      <c r="K83" s="60"/>
      <c r="L83" s="60"/>
      <c r="M83" s="60"/>
      <c r="N83" s="60"/>
      <c r="O83" s="60"/>
      <c r="P83" s="63">
        <f>SUM(C83:O83)</f>
        <v>263000</v>
      </c>
      <c r="Q83" s="64"/>
      <c r="R83" s="60"/>
      <c r="S83" s="60"/>
      <c r="T83" s="60"/>
      <c r="U83" s="60"/>
      <c r="V83" s="60">
        <v>262999</v>
      </c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5">
        <f>SUM(Q83:AF83)</f>
        <v>262999</v>
      </c>
      <c r="AH83" s="78">
        <f t="shared" ref="AH83:AH94" si="34">P83-AG83</f>
        <v>1</v>
      </c>
    </row>
    <row r="84" spans="1:38" ht="40.799999999999997" x14ac:dyDescent="0.4">
      <c r="B84" s="58" t="s">
        <v>22</v>
      </c>
      <c r="C84" s="59">
        <v>1000000</v>
      </c>
      <c r="D84" s="60"/>
      <c r="E84" s="60"/>
      <c r="F84" s="65">
        <v>-136100</v>
      </c>
      <c r="G84" s="60"/>
      <c r="H84" s="65">
        <v>-136000</v>
      </c>
      <c r="I84" s="60"/>
      <c r="J84" s="60"/>
      <c r="K84" s="60"/>
      <c r="L84" s="60">
        <v>251100</v>
      </c>
      <c r="M84" s="60"/>
      <c r="N84" s="60"/>
      <c r="O84" s="60">
        <v>-57769.91</v>
      </c>
      <c r="P84" s="63">
        <f t="shared" ref="P84:P92" si="35">SUM(C84:O84)</f>
        <v>921230.09</v>
      </c>
      <c r="Q84" s="64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>
        <v>556842.36</v>
      </c>
      <c r="AD84" s="60"/>
      <c r="AE84" s="60">
        <v>364387.73</v>
      </c>
      <c r="AF84" s="60"/>
      <c r="AG84" s="65">
        <f t="shared" ref="AG84:AG92" si="36">SUM(Q84:AF84)</f>
        <v>921230.09</v>
      </c>
      <c r="AH84" s="78">
        <f t="shared" si="34"/>
        <v>0</v>
      </c>
    </row>
    <row r="85" spans="1:38" ht="21" x14ac:dyDescent="0.4">
      <c r="B85" s="58" t="s">
        <v>23</v>
      </c>
      <c r="C85" s="59">
        <v>750000</v>
      </c>
      <c r="D85" s="60"/>
      <c r="E85" s="60"/>
      <c r="F85" s="79">
        <v>-70100</v>
      </c>
      <c r="G85" s="60"/>
      <c r="H85" s="60"/>
      <c r="I85" s="60"/>
      <c r="J85" s="60"/>
      <c r="K85" s="60"/>
      <c r="L85" s="60"/>
      <c r="M85" s="60">
        <v>-679900</v>
      </c>
      <c r="N85" s="60"/>
      <c r="O85" s="60"/>
      <c r="P85" s="63">
        <f t="shared" si="35"/>
        <v>0</v>
      </c>
      <c r="Q85" s="64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5">
        <f t="shared" si="36"/>
        <v>0</v>
      </c>
      <c r="AH85" s="78">
        <f t="shared" si="34"/>
        <v>0</v>
      </c>
    </row>
    <row r="86" spans="1:38" ht="21" x14ac:dyDescent="0.4">
      <c r="B86" s="58" t="s">
        <v>24</v>
      </c>
      <c r="C86" s="59">
        <v>500000</v>
      </c>
      <c r="D86" s="60"/>
      <c r="E86" s="60"/>
      <c r="F86" s="79"/>
      <c r="G86" s="60"/>
      <c r="H86" s="60"/>
      <c r="I86" s="60"/>
      <c r="J86" s="60">
        <v>-28158</v>
      </c>
      <c r="K86" s="60"/>
      <c r="L86" s="60"/>
      <c r="M86" s="60"/>
      <c r="N86" s="60">
        <v>-113705</v>
      </c>
      <c r="O86" s="60"/>
      <c r="P86" s="63">
        <f t="shared" si="35"/>
        <v>358137</v>
      </c>
      <c r="Q86" s="64"/>
      <c r="R86" s="60"/>
      <c r="S86" s="60"/>
      <c r="T86" s="60"/>
      <c r="U86" s="60"/>
      <c r="V86" s="60"/>
      <c r="W86" s="60"/>
      <c r="X86" s="60"/>
      <c r="Y86" s="60">
        <v>358136.4</v>
      </c>
      <c r="Z86" s="60"/>
      <c r="AA86" s="60"/>
      <c r="AB86" s="60"/>
      <c r="AC86" s="60"/>
      <c r="AD86" s="60"/>
      <c r="AE86" s="60"/>
      <c r="AF86" s="60"/>
      <c r="AG86" s="65">
        <f t="shared" si="36"/>
        <v>358136.4</v>
      </c>
      <c r="AH86" s="78">
        <f t="shared" si="34"/>
        <v>0.59999999997671694</v>
      </c>
    </row>
    <row r="87" spans="1:38" ht="21" x14ac:dyDescent="0.4">
      <c r="B87" s="58" t="s">
        <v>25</v>
      </c>
      <c r="C87" s="59">
        <v>450000</v>
      </c>
      <c r="D87" s="60"/>
      <c r="E87" s="60"/>
      <c r="F87" s="79"/>
      <c r="G87" s="60"/>
      <c r="H87" s="60"/>
      <c r="I87" s="60"/>
      <c r="J87" s="60"/>
      <c r="K87" s="60"/>
      <c r="L87" s="60">
        <v>-6709</v>
      </c>
      <c r="M87" s="60"/>
      <c r="N87" s="60">
        <v>-100949</v>
      </c>
      <c r="O87" s="60"/>
      <c r="P87" s="63">
        <f t="shared" si="35"/>
        <v>342342</v>
      </c>
      <c r="Q87" s="64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>
        <v>342341.24</v>
      </c>
      <c r="AC87" s="60"/>
      <c r="AD87" s="60"/>
      <c r="AE87" s="60"/>
      <c r="AF87" s="60"/>
      <c r="AG87" s="65">
        <f t="shared" si="36"/>
        <v>342341.24</v>
      </c>
      <c r="AH87" s="78">
        <f t="shared" si="34"/>
        <v>0.76000000000931323</v>
      </c>
    </row>
    <row r="88" spans="1:38" ht="21" x14ac:dyDescent="0.4">
      <c r="B88" s="58" t="s">
        <v>26</v>
      </c>
      <c r="C88" s="59">
        <v>150000</v>
      </c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>
        <v>-65479.199999999997</v>
      </c>
      <c r="P88" s="63">
        <f t="shared" si="35"/>
        <v>84520.8</v>
      </c>
      <c r="Q88" s="64"/>
      <c r="R88" s="60"/>
      <c r="S88" s="60"/>
      <c r="T88" s="60"/>
      <c r="U88" s="60"/>
      <c r="V88" s="60"/>
      <c r="W88" s="60"/>
      <c r="X88" s="60"/>
      <c r="Y88" s="60"/>
      <c r="Z88" s="60"/>
      <c r="AA88" s="60">
        <v>84520.8</v>
      </c>
      <c r="AB88" s="60"/>
      <c r="AC88" s="60"/>
      <c r="AD88" s="60"/>
      <c r="AE88" s="60"/>
      <c r="AF88" s="60"/>
      <c r="AG88" s="65">
        <f>SUM(Q88:AF88)</f>
        <v>84520.8</v>
      </c>
      <c r="AH88" s="78">
        <f t="shared" si="34"/>
        <v>0</v>
      </c>
    </row>
    <row r="89" spans="1:38" ht="40.799999999999997" x14ac:dyDescent="0.4">
      <c r="B89" s="58" t="s">
        <v>133</v>
      </c>
      <c r="C89" s="59"/>
      <c r="D89" s="60">
        <v>175000</v>
      </c>
      <c r="E89" s="60"/>
      <c r="F89" s="60"/>
      <c r="G89" s="60"/>
      <c r="H89" s="60"/>
      <c r="I89" s="60"/>
      <c r="J89" s="60"/>
      <c r="K89" s="60"/>
      <c r="L89" s="60">
        <v>213148</v>
      </c>
      <c r="M89" s="60">
        <v>37000</v>
      </c>
      <c r="N89" s="60"/>
      <c r="O89" s="60"/>
      <c r="P89" s="63">
        <f t="shared" si="35"/>
        <v>425148</v>
      </c>
      <c r="Q89" s="64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>
        <v>330559.2</v>
      </c>
      <c r="AD89" s="60"/>
      <c r="AE89" s="60"/>
      <c r="AF89" s="60">
        <v>50457.599999999999</v>
      </c>
      <c r="AG89" s="65">
        <f t="shared" si="36"/>
        <v>381016.8</v>
      </c>
      <c r="AH89" s="78">
        <f t="shared" si="34"/>
        <v>44131.200000000012</v>
      </c>
    </row>
    <row r="90" spans="1:38" s="136" customFormat="1" ht="40.799999999999997" x14ac:dyDescent="0.4">
      <c r="A90" s="5"/>
      <c r="B90" s="58" t="s">
        <v>118</v>
      </c>
      <c r="C90" s="59"/>
      <c r="D90" s="59"/>
      <c r="E90" s="59"/>
      <c r="F90" s="59"/>
      <c r="G90" s="59"/>
      <c r="H90" s="59"/>
      <c r="I90" s="59"/>
      <c r="J90" s="59">
        <v>28158</v>
      </c>
      <c r="K90" s="59"/>
      <c r="L90" s="59"/>
      <c r="M90" s="59"/>
      <c r="N90" s="59"/>
      <c r="O90" s="59"/>
      <c r="P90" s="63">
        <f t="shared" si="35"/>
        <v>28158</v>
      </c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>
        <v>28158</v>
      </c>
      <c r="AC90" s="64"/>
      <c r="AD90" s="64"/>
      <c r="AE90" s="64"/>
      <c r="AF90" s="64"/>
      <c r="AG90" s="65">
        <f t="shared" si="36"/>
        <v>28158</v>
      </c>
      <c r="AH90" s="78">
        <f t="shared" si="34"/>
        <v>0</v>
      </c>
      <c r="AI90" s="135"/>
      <c r="AJ90" s="135"/>
      <c r="AK90" s="135"/>
      <c r="AL90" s="135"/>
    </row>
    <row r="91" spans="1:38" s="136" customFormat="1" ht="21" x14ac:dyDescent="0.4">
      <c r="A91" s="5"/>
      <c r="B91" s="58" t="s">
        <v>121</v>
      </c>
      <c r="C91" s="59"/>
      <c r="D91" s="59"/>
      <c r="E91" s="59"/>
      <c r="F91" s="59"/>
      <c r="G91" s="59"/>
      <c r="H91" s="59"/>
      <c r="I91" s="59"/>
      <c r="J91" s="59"/>
      <c r="K91" s="59">
        <v>563773</v>
      </c>
      <c r="L91" s="59"/>
      <c r="M91" s="59"/>
      <c r="N91" s="59">
        <v>-563773</v>
      </c>
      <c r="O91" s="59"/>
      <c r="P91" s="63">
        <f t="shared" si="35"/>
        <v>0</v>
      </c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5">
        <f t="shared" si="36"/>
        <v>0</v>
      </c>
      <c r="AH91" s="78">
        <f t="shared" si="34"/>
        <v>0</v>
      </c>
      <c r="AI91" s="135"/>
      <c r="AJ91" s="135"/>
      <c r="AK91" s="135"/>
      <c r="AL91" s="135"/>
    </row>
    <row r="92" spans="1:38" ht="21" x14ac:dyDescent="0.4">
      <c r="B92" s="58" t="s">
        <v>130</v>
      </c>
      <c r="C92" s="59"/>
      <c r="D92" s="79"/>
      <c r="E92" s="60"/>
      <c r="F92" s="60"/>
      <c r="G92" s="60"/>
      <c r="H92" s="60"/>
      <c r="I92" s="60"/>
      <c r="J92" s="60"/>
      <c r="K92" s="60"/>
      <c r="L92" s="60">
        <v>6709</v>
      </c>
      <c r="M92" s="60"/>
      <c r="N92" s="60"/>
      <c r="O92" s="60"/>
      <c r="P92" s="63">
        <f t="shared" si="35"/>
        <v>6709</v>
      </c>
      <c r="Q92" s="64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>
        <v>6709</v>
      </c>
      <c r="AD92" s="60"/>
      <c r="AE92" s="60"/>
      <c r="AF92" s="60"/>
      <c r="AG92" s="65">
        <f t="shared" si="36"/>
        <v>6709</v>
      </c>
      <c r="AH92" s="78">
        <f t="shared" si="34"/>
        <v>0</v>
      </c>
    </row>
    <row r="93" spans="1:38" ht="21" x14ac:dyDescent="0.4">
      <c r="A93" s="15"/>
      <c r="B93" s="74" t="s">
        <v>27</v>
      </c>
      <c r="C93" s="56">
        <f>C94</f>
        <v>300000</v>
      </c>
      <c r="D93" s="56">
        <f t="shared" ref="D93:O93" si="37">D94</f>
        <v>60000</v>
      </c>
      <c r="E93" s="56">
        <f t="shared" si="37"/>
        <v>0</v>
      </c>
      <c r="F93" s="56">
        <f t="shared" si="37"/>
        <v>0</v>
      </c>
      <c r="G93" s="56">
        <f t="shared" si="37"/>
        <v>0</v>
      </c>
      <c r="H93" s="56">
        <f t="shared" si="37"/>
        <v>0</v>
      </c>
      <c r="I93" s="56">
        <f t="shared" si="37"/>
        <v>0</v>
      </c>
      <c r="J93" s="56">
        <f t="shared" si="37"/>
        <v>0</v>
      </c>
      <c r="K93" s="56">
        <f t="shared" si="37"/>
        <v>0</v>
      </c>
      <c r="L93" s="56">
        <f t="shared" si="37"/>
        <v>0</v>
      </c>
      <c r="M93" s="56">
        <f t="shared" si="37"/>
        <v>0</v>
      </c>
      <c r="N93" s="56">
        <f t="shared" si="37"/>
        <v>0</v>
      </c>
      <c r="O93" s="56">
        <f t="shared" si="37"/>
        <v>-76000</v>
      </c>
      <c r="P93" s="63">
        <f>P94</f>
        <v>284000</v>
      </c>
      <c r="Q93" s="63">
        <f t="shared" ref="Q93:AF93" si="38">Q94</f>
        <v>0</v>
      </c>
      <c r="R93" s="63">
        <f t="shared" si="38"/>
        <v>0</v>
      </c>
      <c r="S93" s="63">
        <f t="shared" si="38"/>
        <v>0</v>
      </c>
      <c r="T93" s="63">
        <f t="shared" si="38"/>
        <v>0</v>
      </c>
      <c r="U93" s="63">
        <f t="shared" si="38"/>
        <v>0</v>
      </c>
      <c r="V93" s="63">
        <f t="shared" si="38"/>
        <v>0</v>
      </c>
      <c r="W93" s="63">
        <f t="shared" si="38"/>
        <v>0</v>
      </c>
      <c r="X93" s="63">
        <f t="shared" si="38"/>
        <v>0</v>
      </c>
      <c r="Y93" s="63">
        <f t="shared" si="38"/>
        <v>0</v>
      </c>
      <c r="Z93" s="63"/>
      <c r="AA93" s="63">
        <f t="shared" si="38"/>
        <v>0</v>
      </c>
      <c r="AB93" s="63">
        <f t="shared" si="38"/>
        <v>0</v>
      </c>
      <c r="AC93" s="63">
        <f t="shared" si="38"/>
        <v>284000</v>
      </c>
      <c r="AD93" s="63">
        <f t="shared" si="38"/>
        <v>0</v>
      </c>
      <c r="AE93" s="63">
        <f t="shared" si="38"/>
        <v>0</v>
      </c>
      <c r="AF93" s="63">
        <f t="shared" si="38"/>
        <v>0</v>
      </c>
      <c r="AG93" s="76">
        <f>AG94</f>
        <v>284000</v>
      </c>
      <c r="AH93" s="78">
        <f>AH94</f>
        <v>0</v>
      </c>
    </row>
    <row r="94" spans="1:38" ht="21" x14ac:dyDescent="0.4">
      <c r="B94" s="58" t="s">
        <v>28</v>
      </c>
      <c r="C94" s="59">
        <v>300000</v>
      </c>
      <c r="D94" s="60">
        <v>60000</v>
      </c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>
        <v>-76000</v>
      </c>
      <c r="P94" s="63">
        <f>SUM(C94:O94)</f>
        <v>284000</v>
      </c>
      <c r="Q94" s="64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>
        <v>284000</v>
      </c>
      <c r="AD94" s="60"/>
      <c r="AE94" s="60"/>
      <c r="AF94" s="60"/>
      <c r="AG94" s="65">
        <f>SUM(Q94:AF94)</f>
        <v>284000</v>
      </c>
      <c r="AH94" s="78">
        <f t="shared" si="34"/>
        <v>0</v>
      </c>
    </row>
    <row r="95" spans="1:38" ht="21" x14ac:dyDescent="0.4">
      <c r="B95" s="58"/>
      <c r="C95" s="59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3"/>
      <c r="Q95" s="64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5"/>
      <c r="AH95" s="78"/>
    </row>
    <row r="96" spans="1:38" ht="21" x14ac:dyDescent="0.4">
      <c r="B96" s="74" t="s">
        <v>113</v>
      </c>
      <c r="C96" s="59"/>
      <c r="D96" s="60"/>
      <c r="E96" s="60"/>
      <c r="F96" s="60"/>
      <c r="G96" s="60"/>
      <c r="H96" s="60"/>
      <c r="I96" s="60">
        <f>I97</f>
        <v>99900</v>
      </c>
      <c r="J96" s="60">
        <f t="shared" ref="J96:O96" si="39">J97</f>
        <v>0</v>
      </c>
      <c r="K96" s="60">
        <f t="shared" si="39"/>
        <v>0</v>
      </c>
      <c r="L96" s="60">
        <f t="shared" si="39"/>
        <v>0</v>
      </c>
      <c r="M96" s="60">
        <f t="shared" si="39"/>
        <v>0</v>
      </c>
      <c r="N96" s="60">
        <f t="shared" si="39"/>
        <v>0</v>
      </c>
      <c r="O96" s="60">
        <f t="shared" si="39"/>
        <v>-4500</v>
      </c>
      <c r="P96" s="65">
        <f>P97</f>
        <v>95400</v>
      </c>
      <c r="Q96" s="64">
        <f>Q97</f>
        <v>0</v>
      </c>
      <c r="R96" s="64">
        <f t="shared" ref="R96:AF96" si="40">R97</f>
        <v>0</v>
      </c>
      <c r="S96" s="64">
        <f t="shared" si="40"/>
        <v>0</v>
      </c>
      <c r="T96" s="64">
        <f t="shared" si="40"/>
        <v>0</v>
      </c>
      <c r="U96" s="64">
        <f t="shared" si="40"/>
        <v>0</v>
      </c>
      <c r="V96" s="64">
        <f t="shared" si="40"/>
        <v>0</v>
      </c>
      <c r="W96" s="64">
        <f t="shared" si="40"/>
        <v>0</v>
      </c>
      <c r="X96" s="64">
        <f t="shared" si="40"/>
        <v>0</v>
      </c>
      <c r="Y96" s="64">
        <f t="shared" si="40"/>
        <v>0</v>
      </c>
      <c r="Z96" s="64"/>
      <c r="AA96" s="64">
        <f t="shared" si="40"/>
        <v>0</v>
      </c>
      <c r="AB96" s="64">
        <f t="shared" si="40"/>
        <v>0</v>
      </c>
      <c r="AC96" s="64">
        <f t="shared" si="40"/>
        <v>0</v>
      </c>
      <c r="AD96" s="64">
        <f t="shared" si="40"/>
        <v>0</v>
      </c>
      <c r="AE96" s="64">
        <f t="shared" si="40"/>
        <v>0</v>
      </c>
      <c r="AF96" s="64">
        <f t="shared" si="40"/>
        <v>78458.64</v>
      </c>
      <c r="AG96" s="65">
        <f>AG97</f>
        <v>78458.64</v>
      </c>
      <c r="AH96" s="78">
        <f>AH97</f>
        <v>16941.36</v>
      </c>
    </row>
    <row r="97" spans="1:34" ht="40.799999999999997" x14ac:dyDescent="0.4">
      <c r="B97" s="58" t="s">
        <v>114</v>
      </c>
      <c r="C97" s="59"/>
      <c r="D97" s="60"/>
      <c r="E97" s="60"/>
      <c r="F97" s="60"/>
      <c r="G97" s="60"/>
      <c r="H97" s="60"/>
      <c r="I97" s="60">
        <v>99900</v>
      </c>
      <c r="J97" s="60"/>
      <c r="K97" s="60"/>
      <c r="L97" s="60"/>
      <c r="M97" s="60"/>
      <c r="N97" s="60"/>
      <c r="O97" s="60">
        <v>-4500</v>
      </c>
      <c r="P97" s="63">
        <f>SUM(C97:O97)</f>
        <v>95400</v>
      </c>
      <c r="Q97" s="64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>
        <v>78458.64</v>
      </c>
      <c r="AG97" s="65">
        <f>SUM(Q97:AF97)</f>
        <v>78458.64</v>
      </c>
      <c r="AH97" s="78">
        <f>P97-AG97</f>
        <v>16941.36</v>
      </c>
    </row>
    <row r="98" spans="1:34" ht="21" x14ac:dyDescent="0.4">
      <c r="B98" s="58"/>
      <c r="C98" s="59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3"/>
      <c r="Q98" s="64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5"/>
      <c r="AH98" s="78"/>
    </row>
    <row r="99" spans="1:34" ht="30.75" customHeight="1" x14ac:dyDescent="0.3">
      <c r="B99" s="160" t="s">
        <v>95</v>
      </c>
      <c r="C99" s="73">
        <f>C82+C90+C93</f>
        <v>3450000</v>
      </c>
      <c r="D99" s="73">
        <f t="shared" ref="D99:N99" si="41">D82+D93</f>
        <v>235000</v>
      </c>
      <c r="E99" s="73">
        <f t="shared" si="41"/>
        <v>0</v>
      </c>
      <c r="F99" s="73">
        <f t="shared" si="41"/>
        <v>-243200</v>
      </c>
      <c r="G99" s="73">
        <f t="shared" si="41"/>
        <v>0</v>
      </c>
      <c r="H99" s="73">
        <f t="shared" si="41"/>
        <v>-136000</v>
      </c>
      <c r="I99" s="73">
        <f t="shared" si="41"/>
        <v>0</v>
      </c>
      <c r="J99" s="73">
        <f t="shared" si="41"/>
        <v>0</v>
      </c>
      <c r="K99" s="73">
        <f t="shared" si="41"/>
        <v>563773</v>
      </c>
      <c r="L99" s="73">
        <f t="shared" si="41"/>
        <v>464248</v>
      </c>
      <c r="M99" s="73">
        <f t="shared" si="41"/>
        <v>-642900</v>
      </c>
      <c r="N99" s="73">
        <f t="shared" si="41"/>
        <v>-778427</v>
      </c>
      <c r="O99" s="73">
        <f>O82+O93+O96</f>
        <v>-203749.11</v>
      </c>
      <c r="P99" s="73">
        <f>P82+P93+P96</f>
        <v>2808644.8899999997</v>
      </c>
      <c r="Q99" s="73">
        <f t="shared" ref="Q99:AE99" si="42">Q82+Q90+Q93</f>
        <v>0</v>
      </c>
      <c r="R99" s="73">
        <f t="shared" si="42"/>
        <v>0</v>
      </c>
      <c r="S99" s="73">
        <f t="shared" si="42"/>
        <v>0</v>
      </c>
      <c r="T99" s="73">
        <f t="shared" si="42"/>
        <v>0</v>
      </c>
      <c r="U99" s="73">
        <f t="shared" si="42"/>
        <v>0</v>
      </c>
      <c r="V99" s="73">
        <f t="shared" si="42"/>
        <v>262999</v>
      </c>
      <c r="W99" s="73">
        <f t="shared" si="42"/>
        <v>0</v>
      </c>
      <c r="X99" s="73">
        <f t="shared" si="42"/>
        <v>0</v>
      </c>
      <c r="Y99" s="73">
        <f t="shared" si="42"/>
        <v>358136.4</v>
      </c>
      <c r="Z99" s="73"/>
      <c r="AA99" s="73">
        <f t="shared" si="42"/>
        <v>84520.8</v>
      </c>
      <c r="AB99" s="73">
        <f t="shared" si="42"/>
        <v>398657.24</v>
      </c>
      <c r="AC99" s="73">
        <f t="shared" si="42"/>
        <v>1178110.56</v>
      </c>
      <c r="AD99" s="73">
        <f t="shared" si="42"/>
        <v>0</v>
      </c>
      <c r="AE99" s="73">
        <f t="shared" si="42"/>
        <v>364387.73</v>
      </c>
      <c r="AF99" s="73">
        <f>AF82+AF90+AF93</f>
        <v>50457.599999999999</v>
      </c>
      <c r="AG99" s="73">
        <f>AG82+AG93+AG96</f>
        <v>2747569.9699999997</v>
      </c>
      <c r="AH99" s="73">
        <f>AH82+AH93+AH96</f>
        <v>61074.92</v>
      </c>
    </row>
    <row r="100" spans="1:34" ht="14.25" customHeight="1" x14ac:dyDescent="0.4">
      <c r="B100" s="58"/>
      <c r="C100" s="59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3"/>
      <c r="Q100" s="64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5"/>
      <c r="AH100" s="75"/>
    </row>
    <row r="101" spans="1:34" ht="21" hidden="1" x14ac:dyDescent="0.4">
      <c r="B101" s="74" t="s">
        <v>18</v>
      </c>
      <c r="C101" s="59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5" t="e">
        <f>#REF!+#REF!+P80</f>
        <v>#REF!</v>
      </c>
      <c r="Q101" s="65" t="e">
        <f>#REF!+Q80</f>
        <v>#REF!</v>
      </c>
      <c r="R101" s="65" t="e">
        <f>#REF!+R80</f>
        <v>#REF!</v>
      </c>
      <c r="S101" s="65" t="e">
        <f>#REF!+S80</f>
        <v>#REF!</v>
      </c>
      <c r="T101" s="65" t="e">
        <f>#REF!+T80</f>
        <v>#REF!</v>
      </c>
      <c r="U101" s="65" t="e">
        <f>#REF!+U80</f>
        <v>#REF!</v>
      </c>
      <c r="V101" s="65" t="e">
        <f>#REF!+V80</f>
        <v>#REF!</v>
      </c>
      <c r="W101" s="65" t="e">
        <f>#REF!+W80</f>
        <v>#REF!</v>
      </c>
      <c r="X101" s="65" t="e">
        <f>#REF!+X80</f>
        <v>#REF!</v>
      </c>
      <c r="Y101" s="65" t="e">
        <f>#REF!+Y80</f>
        <v>#REF!</v>
      </c>
      <c r="Z101" s="65"/>
      <c r="AA101" s="65" t="e">
        <f>#REF!+AA80</f>
        <v>#REF!</v>
      </c>
      <c r="AB101" s="65" t="e">
        <f>#REF!+AB80</f>
        <v>#REF!</v>
      </c>
      <c r="AC101" s="65" t="e">
        <f>#REF!+AC80</f>
        <v>#REF!</v>
      </c>
      <c r="AD101" s="65"/>
      <c r="AE101" s="65" t="e">
        <f>#REF!+AE80</f>
        <v>#REF!</v>
      </c>
      <c r="AF101" s="65" t="e">
        <f>#REF!+AF80</f>
        <v>#REF!</v>
      </c>
      <c r="AG101" s="65" t="e">
        <f>#REF!+#REF!+AG80</f>
        <v>#REF!</v>
      </c>
      <c r="AH101" s="75" t="e">
        <f>P101-AG101</f>
        <v>#REF!</v>
      </c>
    </row>
    <row r="102" spans="1:34" ht="25.2" customHeight="1" x14ac:dyDescent="0.3">
      <c r="B102" s="72" t="s">
        <v>102</v>
      </c>
      <c r="C102" s="56">
        <f t="shared" ref="C102:AH102" si="43">C79+C99</f>
        <v>13850000</v>
      </c>
      <c r="D102" s="56">
        <f t="shared" si="43"/>
        <v>1340000</v>
      </c>
      <c r="E102" s="56">
        <f t="shared" si="43"/>
        <v>-651000</v>
      </c>
      <c r="F102" s="56">
        <f t="shared" si="43"/>
        <v>615000</v>
      </c>
      <c r="G102" s="56">
        <f t="shared" si="43"/>
        <v>0</v>
      </c>
      <c r="H102" s="56">
        <f t="shared" si="43"/>
        <v>46200</v>
      </c>
      <c r="I102" s="56">
        <f t="shared" si="43"/>
        <v>0</v>
      </c>
      <c r="J102" s="56">
        <f t="shared" si="43"/>
        <v>0</v>
      </c>
      <c r="K102" s="56">
        <f t="shared" si="43"/>
        <v>0</v>
      </c>
      <c r="L102" s="56">
        <f t="shared" si="43"/>
        <v>5000</v>
      </c>
      <c r="M102" s="56">
        <f t="shared" si="43"/>
        <v>-754900</v>
      </c>
      <c r="N102" s="56">
        <f t="shared" si="43"/>
        <v>-1218309</v>
      </c>
      <c r="O102" s="56">
        <f t="shared" si="43"/>
        <v>-935752.42999999993</v>
      </c>
      <c r="P102" s="56">
        <f t="shared" si="43"/>
        <v>12556638.57</v>
      </c>
      <c r="Q102" s="56">
        <f t="shared" si="43"/>
        <v>0</v>
      </c>
      <c r="R102" s="56">
        <f t="shared" si="43"/>
        <v>0</v>
      </c>
      <c r="S102" s="56">
        <f t="shared" si="43"/>
        <v>0</v>
      </c>
      <c r="T102" s="56">
        <f t="shared" si="43"/>
        <v>550925.19999999995</v>
      </c>
      <c r="U102" s="56">
        <f t="shared" si="43"/>
        <v>0</v>
      </c>
      <c r="V102" s="56">
        <f t="shared" si="43"/>
        <v>507895.4</v>
      </c>
      <c r="W102" s="56">
        <f t="shared" si="43"/>
        <v>1486257.22</v>
      </c>
      <c r="X102" s="56">
        <f t="shared" si="43"/>
        <v>0</v>
      </c>
      <c r="Y102" s="56">
        <f t="shared" si="43"/>
        <v>1172076.1800000002</v>
      </c>
      <c r="Z102" s="56"/>
      <c r="AA102" s="56">
        <f t="shared" si="43"/>
        <v>861121.81</v>
      </c>
      <c r="AB102" s="56">
        <f t="shared" si="43"/>
        <v>2383400.4900000002</v>
      </c>
      <c r="AC102" s="56">
        <f t="shared" si="43"/>
        <v>1518789.1600000001</v>
      </c>
      <c r="AD102" s="56">
        <f t="shared" si="43"/>
        <v>174990</v>
      </c>
      <c r="AE102" s="56">
        <f t="shared" si="43"/>
        <v>1221046.8500000001</v>
      </c>
      <c r="AF102" s="56">
        <f t="shared" si="43"/>
        <v>196531.13</v>
      </c>
      <c r="AG102" s="56">
        <f t="shared" si="43"/>
        <v>12268047.129999999</v>
      </c>
      <c r="AH102" s="56">
        <f t="shared" si="43"/>
        <v>288591.43999999994</v>
      </c>
    </row>
    <row r="103" spans="1:34" ht="61.2" hidden="1" customHeight="1" x14ac:dyDescent="0.4">
      <c r="A103" s="123"/>
      <c r="B103" s="58" t="s">
        <v>99</v>
      </c>
      <c r="C103" s="59"/>
      <c r="D103" s="60"/>
      <c r="E103" s="60"/>
      <c r="F103" s="60"/>
      <c r="G103" s="60">
        <v>2000000</v>
      </c>
      <c r="H103" s="60"/>
      <c r="I103" s="60"/>
      <c r="J103" s="60"/>
      <c r="K103" s="60"/>
      <c r="L103" s="60"/>
      <c r="M103" s="60"/>
      <c r="N103" s="60">
        <v>-2000000</v>
      </c>
      <c r="O103" s="60"/>
      <c r="P103" s="63">
        <f>SUM(C103:O103)</f>
        <v>0</v>
      </c>
      <c r="Q103" s="64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5">
        <f>SUM(Q103:AF103)</f>
        <v>0</v>
      </c>
      <c r="AH103" s="78">
        <f>P103-AG103</f>
        <v>0</v>
      </c>
    </row>
    <row r="104" spans="1:34" ht="31.2" x14ac:dyDescent="0.55000000000000004">
      <c r="A104" s="123"/>
      <c r="B104" s="58" t="s">
        <v>101</v>
      </c>
      <c r="C104" s="59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147">
        <f>P102+P103</f>
        <v>12556638.57</v>
      </c>
      <c r="Q104" s="148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50">
        <f>AG102+AG103</f>
        <v>12268047.129999999</v>
      </c>
      <c r="AH104" s="151">
        <f>P104-AG104</f>
        <v>288591.44000000134</v>
      </c>
    </row>
    <row r="105" spans="1:34" ht="27" customHeight="1" x14ac:dyDescent="0.4">
      <c r="A105" s="123"/>
      <c r="B105" s="86"/>
      <c r="C105" s="87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9"/>
      <c r="Q105" s="90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91"/>
      <c r="AH105" s="124"/>
    </row>
    <row r="106" spans="1:34" ht="39.75" customHeight="1" x14ac:dyDescent="0.4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1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3"/>
      <c r="AH106" s="83"/>
    </row>
    <row r="107" spans="1:34" ht="51" customHeight="1" x14ac:dyDescent="0.4">
      <c r="A107" s="80"/>
      <c r="B107" s="84" t="s">
        <v>67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1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5"/>
      <c r="AH107" s="83"/>
    </row>
    <row r="108" spans="1:34" ht="21.75" customHeight="1" x14ac:dyDescent="0.3">
      <c r="B108" s="50" t="s">
        <v>36</v>
      </c>
      <c r="C108" s="56">
        <f>SUM(C109:C111)</f>
        <v>0</v>
      </c>
      <c r="D108" s="56">
        <f>SUM(D109:D115)</f>
        <v>200000</v>
      </c>
      <c r="E108" s="56">
        <f>SUM(E109:E111)</f>
        <v>1000000</v>
      </c>
      <c r="F108" s="56">
        <f>SUM(F109:F111)</f>
        <v>0</v>
      </c>
      <c r="G108" s="56">
        <f>SUM(G109:G111)</f>
        <v>0</v>
      </c>
      <c r="H108" s="56">
        <f>SUM(H109:H111)</f>
        <v>0</v>
      </c>
      <c r="I108" s="56">
        <f>SUM(I109:I113)</f>
        <v>0</v>
      </c>
      <c r="J108" s="56">
        <f t="shared" ref="J108:O108" si="44">SUM(J109:J113)</f>
        <v>0</v>
      </c>
      <c r="K108" s="56">
        <f t="shared" si="44"/>
        <v>0</v>
      </c>
      <c r="L108" s="56">
        <f t="shared" si="44"/>
        <v>0</v>
      </c>
      <c r="M108" s="56">
        <f t="shared" si="44"/>
        <v>-971000</v>
      </c>
      <c r="N108" s="56">
        <f t="shared" si="44"/>
        <v>0</v>
      </c>
      <c r="O108" s="56">
        <f t="shared" si="44"/>
        <v>0</v>
      </c>
      <c r="P108" s="56">
        <f>SUM(P109:P113)</f>
        <v>229000</v>
      </c>
      <c r="Q108" s="56">
        <f>SUM(Q109:Q113)</f>
        <v>0</v>
      </c>
      <c r="R108" s="56">
        <f t="shared" ref="R108:AF108" si="45">SUM(R109:R113)</f>
        <v>0</v>
      </c>
      <c r="S108" s="56">
        <f t="shared" si="45"/>
        <v>0</v>
      </c>
      <c r="T108" s="56">
        <f t="shared" si="45"/>
        <v>0</v>
      </c>
      <c r="U108" s="56">
        <f t="shared" si="45"/>
        <v>0</v>
      </c>
      <c r="V108" s="56">
        <f t="shared" si="45"/>
        <v>0</v>
      </c>
      <c r="W108" s="56">
        <f t="shared" si="45"/>
        <v>0</v>
      </c>
      <c r="X108" s="56">
        <f t="shared" si="45"/>
        <v>0</v>
      </c>
      <c r="Y108" s="56">
        <f t="shared" si="45"/>
        <v>0</v>
      </c>
      <c r="Z108" s="56"/>
      <c r="AA108" s="56">
        <f t="shared" si="45"/>
        <v>0</v>
      </c>
      <c r="AB108" s="56">
        <f t="shared" si="45"/>
        <v>0</v>
      </c>
      <c r="AC108" s="56">
        <f t="shared" si="45"/>
        <v>0</v>
      </c>
      <c r="AD108" s="56">
        <f t="shared" si="45"/>
        <v>0</v>
      </c>
      <c r="AE108" s="56">
        <f t="shared" si="45"/>
        <v>217987.88</v>
      </c>
      <c r="AF108" s="56">
        <f t="shared" si="45"/>
        <v>0</v>
      </c>
      <c r="AG108" s="56">
        <f>SUM(AG109:AG113)</f>
        <v>217987.88</v>
      </c>
      <c r="AH108" s="55">
        <f>SUM(AH109:AH113)</f>
        <v>11012.119999999995</v>
      </c>
    </row>
    <row r="109" spans="1:34" ht="21" x14ac:dyDescent="0.4">
      <c r="B109" s="58" t="s">
        <v>37</v>
      </c>
      <c r="C109" s="59"/>
      <c r="D109" s="60"/>
      <c r="E109" s="60">
        <v>400000</v>
      </c>
      <c r="F109" s="60"/>
      <c r="G109" s="60"/>
      <c r="H109" s="60"/>
      <c r="I109" s="60">
        <v>-20000</v>
      </c>
      <c r="J109" s="60"/>
      <c r="K109" s="60"/>
      <c r="L109" s="60"/>
      <c r="M109" s="60">
        <v>-380000</v>
      </c>
      <c r="N109" s="60"/>
      <c r="O109" s="60"/>
      <c r="P109" s="63">
        <f>SUM(C109:O109)</f>
        <v>0</v>
      </c>
      <c r="Q109" s="64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5">
        <f>SUM(Q109:AF109)</f>
        <v>0</v>
      </c>
      <c r="AH109" s="66">
        <f>P109-AG109</f>
        <v>0</v>
      </c>
    </row>
    <row r="110" spans="1:34" ht="21" x14ac:dyDescent="0.4">
      <c r="B110" s="58" t="s">
        <v>38</v>
      </c>
      <c r="C110" s="59"/>
      <c r="D110" s="60"/>
      <c r="E110" s="60">
        <v>200000</v>
      </c>
      <c r="F110" s="60"/>
      <c r="G110" s="60"/>
      <c r="H110" s="60"/>
      <c r="I110" s="60">
        <v>-20000</v>
      </c>
      <c r="J110" s="60"/>
      <c r="K110" s="60"/>
      <c r="L110" s="60"/>
      <c r="M110" s="60"/>
      <c r="N110" s="60"/>
      <c r="O110" s="60"/>
      <c r="P110" s="63">
        <f>SUM(C110:O110)</f>
        <v>180000</v>
      </c>
      <c r="Q110" s="64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>
        <v>168991.88</v>
      </c>
      <c r="AF110" s="60"/>
      <c r="AG110" s="65">
        <f>SUM(Q110:AF110)</f>
        <v>168991.88</v>
      </c>
      <c r="AH110" s="142">
        <f>P110-AG110</f>
        <v>11008.119999999995</v>
      </c>
    </row>
    <row r="111" spans="1:34" ht="21" x14ac:dyDescent="0.4">
      <c r="B111" s="58" t="s">
        <v>39</v>
      </c>
      <c r="C111" s="59"/>
      <c r="D111" s="60"/>
      <c r="E111" s="60">
        <v>400000</v>
      </c>
      <c r="F111" s="60"/>
      <c r="G111" s="60"/>
      <c r="H111" s="60"/>
      <c r="I111" s="60">
        <v>-9000</v>
      </c>
      <c r="J111" s="60"/>
      <c r="K111" s="60"/>
      <c r="L111" s="60"/>
      <c r="M111" s="60">
        <v>-391000</v>
      </c>
      <c r="N111" s="60"/>
      <c r="O111" s="60"/>
      <c r="P111" s="63">
        <f>SUM(C111:O111)</f>
        <v>0</v>
      </c>
      <c r="Q111" s="64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5">
        <f>SUM(Q111:AF111)</f>
        <v>0</v>
      </c>
      <c r="AH111" s="66">
        <f>P111-AG111</f>
        <v>0</v>
      </c>
    </row>
    <row r="112" spans="1:34" ht="21" x14ac:dyDescent="0.4">
      <c r="B112" s="58" t="s">
        <v>83</v>
      </c>
      <c r="C112" s="59"/>
      <c r="D112" s="60"/>
      <c r="E112" s="60"/>
      <c r="F112" s="60"/>
      <c r="G112" s="60"/>
      <c r="H112" s="60"/>
      <c r="I112" s="60">
        <v>49000</v>
      </c>
      <c r="J112" s="60"/>
      <c r="K112" s="60"/>
      <c r="L112" s="60"/>
      <c r="M112" s="60"/>
      <c r="N112" s="60"/>
      <c r="O112" s="60"/>
      <c r="P112" s="63">
        <f>SUM(C112:O112)</f>
        <v>49000</v>
      </c>
      <c r="Q112" s="64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>
        <v>48996</v>
      </c>
      <c r="AF112" s="60"/>
      <c r="AG112" s="65">
        <f>SUM(Q112:AF112)</f>
        <v>48996</v>
      </c>
      <c r="AH112" s="66">
        <f>P112-AG112</f>
        <v>4</v>
      </c>
    </row>
    <row r="113" spans="1:34" ht="21" x14ac:dyDescent="0.4">
      <c r="B113" s="58" t="s">
        <v>107</v>
      </c>
      <c r="C113" s="59"/>
      <c r="D113" s="60">
        <v>200000</v>
      </c>
      <c r="E113" s="60"/>
      <c r="F113" s="60"/>
      <c r="G113" s="60"/>
      <c r="H113" s="60"/>
      <c r="I113" s="60"/>
      <c r="J113" s="60"/>
      <c r="K113" s="60"/>
      <c r="L113" s="60"/>
      <c r="M113" s="60">
        <v>-200000</v>
      </c>
      <c r="N113" s="60"/>
      <c r="O113" s="60"/>
      <c r="P113" s="63">
        <f>SUM(C113:O113)</f>
        <v>0</v>
      </c>
      <c r="Q113" s="64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5">
        <f>SUM(Q113:AF113)</f>
        <v>0</v>
      </c>
      <c r="AH113" s="66">
        <f>P113-AG113</f>
        <v>0</v>
      </c>
    </row>
    <row r="114" spans="1:34" ht="21" x14ac:dyDescent="0.4">
      <c r="B114" s="86"/>
      <c r="C114" s="87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9"/>
      <c r="Q114" s="90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91"/>
      <c r="AH114" s="92"/>
    </row>
    <row r="115" spans="1:34" ht="21" x14ac:dyDescent="0.4">
      <c r="B115" s="93"/>
      <c r="C115" s="88"/>
      <c r="D115" s="88"/>
      <c r="E115" s="88"/>
      <c r="F115" s="88"/>
      <c r="G115" s="88"/>
      <c r="H115" s="94"/>
      <c r="I115" s="94"/>
      <c r="J115" s="94"/>
      <c r="K115" s="94"/>
      <c r="L115" s="94"/>
      <c r="M115" s="94"/>
      <c r="N115" s="94"/>
      <c r="O115" s="94"/>
      <c r="P115" s="95"/>
      <c r="Q115" s="96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</row>
    <row r="116" spans="1:34" ht="21" x14ac:dyDescent="0.4">
      <c r="B116" s="97" t="s">
        <v>68</v>
      </c>
      <c r="C116" s="88"/>
      <c r="D116" s="88"/>
      <c r="E116" s="88"/>
      <c r="F116" s="88"/>
      <c r="G116" s="88"/>
      <c r="H116" s="94"/>
      <c r="I116" s="94"/>
      <c r="J116" s="94"/>
      <c r="K116" s="94"/>
      <c r="L116" s="94"/>
      <c r="M116" s="94"/>
      <c r="N116" s="94"/>
      <c r="O116" s="94"/>
      <c r="P116" s="95"/>
      <c r="Q116" s="96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</row>
    <row r="117" spans="1:34" ht="21" x14ac:dyDescent="0.4">
      <c r="A117" s="80"/>
      <c r="B117" s="161" t="s">
        <v>47</v>
      </c>
      <c r="C117" s="79"/>
      <c r="D117" s="60"/>
      <c r="E117" s="98">
        <f t="shared" ref="E117:Y117" si="46">E118+E119+E120</f>
        <v>400000</v>
      </c>
      <c r="F117" s="60">
        <f t="shared" si="46"/>
        <v>0</v>
      </c>
      <c r="G117" s="60">
        <f t="shared" si="46"/>
        <v>0</v>
      </c>
      <c r="H117" s="60">
        <f t="shared" si="46"/>
        <v>0</v>
      </c>
      <c r="I117" s="60">
        <f t="shared" si="46"/>
        <v>0</v>
      </c>
      <c r="J117" s="60">
        <f t="shared" si="46"/>
        <v>0</v>
      </c>
      <c r="K117" s="60">
        <f t="shared" si="46"/>
        <v>0</v>
      </c>
      <c r="L117" s="60">
        <f t="shared" si="46"/>
        <v>0</v>
      </c>
      <c r="M117" s="60">
        <f t="shared" si="46"/>
        <v>0</v>
      </c>
      <c r="N117" s="60">
        <f t="shared" si="46"/>
        <v>-151000</v>
      </c>
      <c r="O117" s="60">
        <f t="shared" si="46"/>
        <v>0</v>
      </c>
      <c r="P117" s="76">
        <f t="shared" si="46"/>
        <v>249000</v>
      </c>
      <c r="Q117" s="69">
        <f t="shared" si="46"/>
        <v>0</v>
      </c>
      <c r="R117" s="69">
        <f t="shared" si="46"/>
        <v>0</v>
      </c>
      <c r="S117" s="69">
        <f t="shared" si="46"/>
        <v>0</v>
      </c>
      <c r="T117" s="69">
        <f t="shared" si="46"/>
        <v>0</v>
      </c>
      <c r="U117" s="69">
        <f t="shared" si="46"/>
        <v>0</v>
      </c>
      <c r="V117" s="69">
        <f t="shared" si="46"/>
        <v>0</v>
      </c>
      <c r="W117" s="69">
        <f t="shared" si="46"/>
        <v>0</v>
      </c>
      <c r="X117" s="69">
        <f t="shared" si="46"/>
        <v>0</v>
      </c>
      <c r="Y117" s="69">
        <f t="shared" si="46"/>
        <v>0</v>
      </c>
      <c r="Z117" s="69"/>
      <c r="AA117" s="69">
        <f t="shared" ref="AA117:AG117" si="47">AA118+AA119+AA120</f>
        <v>0</v>
      </c>
      <c r="AB117" s="69">
        <f t="shared" si="47"/>
        <v>0</v>
      </c>
      <c r="AC117" s="69">
        <f t="shared" si="47"/>
        <v>0</v>
      </c>
      <c r="AD117" s="69">
        <f t="shared" si="47"/>
        <v>0</v>
      </c>
      <c r="AE117" s="69">
        <f t="shared" si="47"/>
        <v>0</v>
      </c>
      <c r="AF117" s="69">
        <f t="shared" si="47"/>
        <v>248995</v>
      </c>
      <c r="AG117" s="76">
        <f t="shared" si="47"/>
        <v>248995</v>
      </c>
      <c r="AH117" s="99">
        <f t="shared" ref="AH117:AH122" si="48">P117-AG117</f>
        <v>5</v>
      </c>
    </row>
    <row r="118" spans="1:34" ht="21" x14ac:dyDescent="0.4">
      <c r="B118" s="58" t="s">
        <v>48</v>
      </c>
      <c r="C118" s="79"/>
      <c r="D118" s="60"/>
      <c r="E118" s="60">
        <v>200000</v>
      </c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100">
        <f>SUM(C118:O118)</f>
        <v>200000</v>
      </c>
      <c r="Q118" s="64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>
        <v>199995</v>
      </c>
      <c r="AG118" s="76">
        <f>SUM(Q118:AF118)</f>
        <v>199995</v>
      </c>
      <c r="AH118" s="99">
        <f t="shared" si="48"/>
        <v>5</v>
      </c>
    </row>
    <row r="119" spans="1:34" ht="21" x14ac:dyDescent="0.4">
      <c r="B119" s="58" t="s">
        <v>49</v>
      </c>
      <c r="C119" s="79"/>
      <c r="D119" s="60"/>
      <c r="E119" s="60">
        <v>151000</v>
      </c>
      <c r="F119" s="60"/>
      <c r="G119" s="60"/>
      <c r="H119" s="60"/>
      <c r="I119" s="60"/>
      <c r="J119" s="60"/>
      <c r="K119" s="60"/>
      <c r="L119" s="60"/>
      <c r="M119" s="60"/>
      <c r="N119" s="60">
        <v>-151000</v>
      </c>
      <c r="O119" s="60"/>
      <c r="P119" s="100">
        <f>SUM(C119:O119)</f>
        <v>0</v>
      </c>
      <c r="Q119" s="64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76">
        <f>SUM(Q119:AF119)</f>
        <v>0</v>
      </c>
      <c r="AH119" s="99">
        <f t="shared" si="48"/>
        <v>0</v>
      </c>
    </row>
    <row r="120" spans="1:34" ht="21" x14ac:dyDescent="0.4">
      <c r="B120" s="58" t="s">
        <v>50</v>
      </c>
      <c r="C120" s="79"/>
      <c r="D120" s="60"/>
      <c r="E120" s="60">
        <v>49000</v>
      </c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100">
        <f>SUM(C120:O120)</f>
        <v>49000</v>
      </c>
      <c r="Q120" s="64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>
        <v>49000</v>
      </c>
      <c r="AG120" s="76">
        <f>SUM(Q120:AF120)</f>
        <v>49000</v>
      </c>
      <c r="AH120" s="99">
        <f t="shared" si="48"/>
        <v>0</v>
      </c>
    </row>
    <row r="121" spans="1:34" ht="21" x14ac:dyDescent="0.4">
      <c r="B121" s="125"/>
      <c r="C121" s="3"/>
      <c r="D121" s="3"/>
      <c r="E121" s="60"/>
      <c r="F121" s="60"/>
      <c r="G121" s="60"/>
      <c r="H121" s="62"/>
      <c r="I121" s="62"/>
      <c r="J121" s="62"/>
      <c r="K121" s="62"/>
      <c r="L121" s="62"/>
      <c r="M121" s="62"/>
      <c r="N121" s="62"/>
      <c r="O121" s="62"/>
      <c r="P121" s="126"/>
      <c r="Q121" s="127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</row>
    <row r="122" spans="1:34" ht="43.2" x14ac:dyDescent="0.55000000000000004">
      <c r="A122" s="129"/>
      <c r="B122" s="103" t="s">
        <v>103</v>
      </c>
      <c r="C122" s="3"/>
      <c r="D122" s="3"/>
      <c r="E122" s="60"/>
      <c r="F122" s="60"/>
      <c r="G122" s="60">
        <v>794730</v>
      </c>
      <c r="H122" s="62"/>
      <c r="I122" s="62"/>
      <c r="J122" s="62"/>
      <c r="K122" s="62"/>
      <c r="L122" s="62"/>
      <c r="M122" s="62"/>
      <c r="N122" s="62"/>
      <c r="O122" s="62"/>
      <c r="P122" s="128">
        <f>SUM(C122:O122)</f>
        <v>794730</v>
      </c>
      <c r="Q122" s="127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>
        <v>793316.55</v>
      </c>
      <c r="AG122" s="76">
        <f>SUM(Q122:AF122)</f>
        <v>793316.55</v>
      </c>
      <c r="AH122" s="99">
        <f t="shared" si="48"/>
        <v>1413.4499999999534</v>
      </c>
    </row>
    <row r="123" spans="1:34" x14ac:dyDescent="0.3">
      <c r="P123" s="15"/>
    </row>
    <row r="125" spans="1:34" ht="25.8" x14ac:dyDescent="0.5">
      <c r="B125" s="162" t="s">
        <v>104</v>
      </c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1">
        <f>P117+P122</f>
        <v>1043730</v>
      </c>
      <c r="Q125" s="132"/>
      <c r="R125" s="131"/>
      <c r="S125" s="131"/>
      <c r="T125" s="131"/>
      <c r="U125" s="131"/>
      <c r="V125" s="131"/>
      <c r="W125" s="131"/>
      <c r="X125" s="131"/>
      <c r="Y125" s="131"/>
      <c r="Z125" s="131"/>
      <c r="AA125" s="131"/>
      <c r="AB125" s="131"/>
      <c r="AC125" s="131"/>
      <c r="AD125" s="131"/>
      <c r="AE125" s="131"/>
      <c r="AF125" s="131"/>
      <c r="AG125" s="131">
        <f>AG117+AG122</f>
        <v>1042311.55</v>
      </c>
      <c r="AH125" s="131">
        <f>AH117+AH122</f>
        <v>1418.4499999999534</v>
      </c>
    </row>
  </sheetData>
  <mergeCells count="2">
    <mergeCell ref="AG6:AH6"/>
    <mergeCell ref="AG5:AH5"/>
  </mergeCells>
  <phoneticPr fontId="0" type="noConversion"/>
  <pageMargins left="0.70866141732283472" right="0.23622047244094491" top="0.31496062992125984" bottom="0.4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opLeftCell="A4" zoomScale="60" zoomScaleNormal="60" workbookViewId="0">
      <pane xSplit="15" ySplit="1" topLeftCell="P5" activePane="bottomRight" state="frozen"/>
      <selection activeCell="A4" sqref="A4"/>
      <selection pane="topRight" activeCell="N4" sqref="N4"/>
      <selection pane="bottomLeft" activeCell="A6" sqref="A6"/>
      <selection pane="bottomRight" activeCell="AJ15" sqref="AJ15"/>
    </sheetView>
  </sheetViews>
  <sheetFormatPr defaultRowHeight="14.4" outlineLevelCol="1" x14ac:dyDescent="0.3"/>
  <cols>
    <col min="1" max="1" width="12" style="5" customWidth="1"/>
    <col min="2" max="2" width="39.6640625" style="5" customWidth="1"/>
    <col min="3" max="3" width="20.5546875" style="5" hidden="1" customWidth="1" outlineLevel="1"/>
    <col min="4" max="4" width="19.33203125" style="5" hidden="1" customWidth="1" outlineLevel="1"/>
    <col min="5" max="5" width="18.44140625" style="5" hidden="1" customWidth="1" outlineLevel="1"/>
    <col min="6" max="9" width="15.5546875" style="5" hidden="1" customWidth="1" outlineLevel="1"/>
    <col min="10" max="12" width="16.44140625" style="5" hidden="1" customWidth="1" outlineLevel="1"/>
    <col min="13" max="15" width="18" style="5" hidden="1" customWidth="1" outlineLevel="1"/>
    <col min="16" max="16" width="20.88671875" style="5" customWidth="1" collapsed="1"/>
    <col min="17" max="17" width="15.88671875" style="4" hidden="1" customWidth="1" outlineLevel="1"/>
    <col min="18" max="18" width="19" style="15" hidden="1" customWidth="1" outlineLevel="1"/>
    <col min="19" max="19" width="15.88671875" style="15" hidden="1" customWidth="1" outlineLevel="1"/>
    <col min="20" max="20" width="14.44140625" style="15" hidden="1" customWidth="1" outlineLevel="1"/>
    <col min="21" max="22" width="16" style="15" hidden="1" customWidth="1" outlineLevel="1"/>
    <col min="23" max="24" width="14.5546875" style="15" hidden="1" customWidth="1" outlineLevel="1"/>
    <col min="25" max="31" width="14.109375" style="15" hidden="1" customWidth="1" outlineLevel="1"/>
    <col min="32" max="32" width="22.33203125" style="16" customWidth="1" collapsed="1"/>
    <col min="33" max="33" width="20.5546875" style="16" customWidth="1"/>
    <col min="34" max="34" width="15" style="1" customWidth="1"/>
    <col min="35" max="35" width="15.5546875" style="1" customWidth="1"/>
    <col min="36" max="36" width="22" style="1" customWidth="1"/>
    <col min="37" max="37" width="12.44140625" style="1" bestFit="1" customWidth="1"/>
    <col min="38" max="38" width="13.5546875" bestFit="1" customWidth="1"/>
    <col min="43" max="43" width="9.88671875" bestFit="1" customWidth="1"/>
  </cols>
  <sheetData>
    <row r="1" spans="2:38" ht="18" x14ac:dyDescent="0.35">
      <c r="B1" s="14"/>
    </row>
    <row r="2" spans="2:38" ht="39.75" customHeight="1" x14ac:dyDescent="0.3">
      <c r="B2" s="17" t="s">
        <v>8</v>
      </c>
      <c r="C2" s="11"/>
      <c r="D2" s="11"/>
      <c r="E2" s="11"/>
      <c r="F2" s="11"/>
      <c r="G2" s="11"/>
      <c r="H2" s="11"/>
      <c r="I2" s="137"/>
      <c r="J2" s="11"/>
      <c r="K2" s="11"/>
      <c r="L2" s="11"/>
      <c r="M2" s="11"/>
      <c r="N2" s="11"/>
      <c r="O2" s="11"/>
      <c r="P2" s="11"/>
    </row>
    <row r="3" spans="2:38" ht="19.5" customHeight="1" x14ac:dyDescent="0.4">
      <c r="B3" s="156">
        <v>7461</v>
      </c>
      <c r="AG3" s="18"/>
    </row>
    <row r="4" spans="2:38" x14ac:dyDescent="0.3">
      <c r="AF4" s="20"/>
    </row>
    <row r="5" spans="2:38" ht="17.399999999999999" x14ac:dyDescent="0.3">
      <c r="B5" s="24"/>
      <c r="C5" s="21"/>
      <c r="D5" s="21"/>
      <c r="E5" s="21"/>
      <c r="F5" s="21"/>
      <c r="G5" s="21"/>
      <c r="H5" s="22"/>
      <c r="I5" s="22"/>
      <c r="J5" s="22"/>
      <c r="K5" s="22"/>
      <c r="L5" s="22"/>
      <c r="M5" s="22"/>
      <c r="N5" s="22"/>
      <c r="O5" s="22"/>
      <c r="P5" s="13"/>
      <c r="Q5" s="25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2:38" ht="17.399999999999999" x14ac:dyDescent="0.3">
      <c r="B6" s="5" t="s">
        <v>142</v>
      </c>
      <c r="C6" s="15"/>
      <c r="D6" s="15"/>
      <c r="E6" s="15"/>
      <c r="P6" s="12"/>
      <c r="Q6" s="23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8" spans="2:38" ht="23.4" x14ac:dyDescent="0.45">
      <c r="B8" s="6" t="s">
        <v>17</v>
      </c>
      <c r="D8" s="5">
        <v>6017</v>
      </c>
      <c r="AF8" s="155"/>
      <c r="AG8" s="155"/>
    </row>
    <row r="9" spans="2:38" ht="15" thickBot="1" x14ac:dyDescent="0.35">
      <c r="C9" s="26"/>
    </row>
    <row r="10" spans="2:38" ht="43.2" x14ac:dyDescent="0.65">
      <c r="B10" s="102" t="s">
        <v>56</v>
      </c>
      <c r="C10" s="27" t="s">
        <v>57</v>
      </c>
      <c r="D10" s="49" t="s">
        <v>69</v>
      </c>
      <c r="E10" s="49" t="s">
        <v>70</v>
      </c>
      <c r="F10" s="122" t="s">
        <v>98</v>
      </c>
      <c r="G10" s="122" t="s">
        <v>109</v>
      </c>
      <c r="H10" s="122" t="s">
        <v>119</v>
      </c>
      <c r="I10" s="122" t="s">
        <v>122</v>
      </c>
      <c r="J10" s="47" t="s">
        <v>134</v>
      </c>
      <c r="K10" s="47" t="s">
        <v>135</v>
      </c>
      <c r="L10" s="47" t="s">
        <v>140</v>
      </c>
      <c r="M10" s="47"/>
      <c r="N10" s="47"/>
      <c r="O10" s="48"/>
      <c r="P10" s="10" t="s">
        <v>110</v>
      </c>
      <c r="Q10" s="133" t="s">
        <v>13</v>
      </c>
      <c r="R10" s="28" t="s">
        <v>14</v>
      </c>
      <c r="S10" s="28" t="s">
        <v>1</v>
      </c>
      <c r="T10" s="28" t="s">
        <v>1</v>
      </c>
      <c r="U10" s="28" t="s">
        <v>2</v>
      </c>
      <c r="V10" s="28" t="s">
        <v>15</v>
      </c>
      <c r="W10" s="28" t="s">
        <v>4</v>
      </c>
      <c r="X10" s="28" t="s">
        <v>5</v>
      </c>
      <c r="Y10" s="28"/>
      <c r="Z10" s="28"/>
      <c r="AA10" s="28"/>
      <c r="AB10" s="28"/>
      <c r="AC10" s="28"/>
      <c r="AD10" s="28"/>
      <c r="AE10" s="28"/>
      <c r="AF10" s="10" t="s">
        <v>111</v>
      </c>
      <c r="AG10" s="134" t="s">
        <v>112</v>
      </c>
      <c r="AJ10" s="7"/>
      <c r="AL10" s="8"/>
    </row>
    <row r="11" spans="2:38" ht="78.75" customHeight="1" x14ac:dyDescent="0.65">
      <c r="B11" s="105" t="s">
        <v>144</v>
      </c>
      <c r="C11" s="2">
        <v>300000</v>
      </c>
      <c r="D11" s="3"/>
      <c r="E11" s="3"/>
      <c r="F11" s="3">
        <v>-22881</v>
      </c>
      <c r="G11" s="3"/>
      <c r="H11" s="19">
        <v>-141750</v>
      </c>
      <c r="I11" s="19"/>
      <c r="J11" s="19">
        <v>-81494</v>
      </c>
      <c r="K11" s="19"/>
      <c r="L11" s="19"/>
      <c r="M11" s="19"/>
      <c r="N11" s="29"/>
      <c r="O11" s="30"/>
      <c r="P11" s="108">
        <f t="shared" ref="P11:P31" si="0">SUM(C11:O11)</f>
        <v>53875</v>
      </c>
      <c r="Q11" s="109"/>
      <c r="R11" s="110"/>
      <c r="S11" s="110"/>
      <c r="T11" s="110"/>
      <c r="U11" s="110">
        <v>0</v>
      </c>
      <c r="V11" s="110">
        <v>53875</v>
      </c>
      <c r="W11" s="110"/>
      <c r="X11" s="110"/>
      <c r="Y11" s="110"/>
      <c r="Z11" s="110"/>
      <c r="AA11" s="110"/>
      <c r="AB11" s="110"/>
      <c r="AC11" s="110"/>
      <c r="AD11" s="110"/>
      <c r="AE11" s="110"/>
      <c r="AF11" s="111">
        <f>SUM(Q11:AE11)</f>
        <v>53875</v>
      </c>
      <c r="AG11" s="112">
        <f t="shared" ref="AG11:AG31" si="1">P11-AF11</f>
        <v>0</v>
      </c>
      <c r="AJ11" s="7"/>
    </row>
    <row r="12" spans="2:38" ht="87" x14ac:dyDescent="0.3">
      <c r="B12" s="106" t="s">
        <v>145</v>
      </c>
      <c r="C12" s="31">
        <v>500000</v>
      </c>
      <c r="D12" s="3"/>
      <c r="E12" s="3"/>
      <c r="F12" s="3"/>
      <c r="G12" s="3"/>
      <c r="H12" s="3"/>
      <c r="I12" s="3"/>
      <c r="J12" s="3"/>
      <c r="K12" s="3">
        <v>-125400</v>
      </c>
      <c r="L12" s="3">
        <v>115658</v>
      </c>
      <c r="M12" s="3"/>
      <c r="N12" s="3"/>
      <c r="O12" s="3"/>
      <c r="P12" s="108">
        <f t="shared" si="0"/>
        <v>490258</v>
      </c>
      <c r="Q12" s="109"/>
      <c r="R12" s="110"/>
      <c r="S12" s="110">
        <v>374553.76</v>
      </c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1">
        <f t="shared" ref="AF12:AF31" si="2">SUM(Q12:AE12)</f>
        <v>374553.76</v>
      </c>
      <c r="AG12" s="112">
        <f t="shared" si="1"/>
        <v>115704.23999999999</v>
      </c>
    </row>
    <row r="13" spans="2:38" ht="87" x14ac:dyDescent="0.3">
      <c r="B13" s="106" t="s">
        <v>146</v>
      </c>
      <c r="C13" s="31">
        <v>400000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08">
        <f t="shared" si="0"/>
        <v>400000</v>
      </c>
      <c r="Q13" s="113">
        <v>289980</v>
      </c>
      <c r="R13" s="114"/>
      <c r="S13" s="110">
        <v>11000</v>
      </c>
      <c r="T13" s="114">
        <v>99000</v>
      </c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1">
        <f t="shared" si="2"/>
        <v>399980</v>
      </c>
      <c r="AG13" s="112">
        <f t="shared" si="1"/>
        <v>20</v>
      </c>
    </row>
    <row r="14" spans="2:38" ht="35.4" x14ac:dyDescent="0.35">
      <c r="B14" s="106" t="s">
        <v>147</v>
      </c>
      <c r="C14" s="31">
        <v>300000</v>
      </c>
      <c r="D14" s="3"/>
      <c r="E14" s="3">
        <v>-63800</v>
      </c>
      <c r="F14" s="3"/>
      <c r="G14" s="3"/>
      <c r="H14" s="3"/>
      <c r="I14" s="3"/>
      <c r="J14" s="3">
        <v>-34975</v>
      </c>
      <c r="K14" s="3"/>
      <c r="L14" s="3"/>
      <c r="M14" s="3"/>
      <c r="N14" s="3"/>
      <c r="O14" s="3"/>
      <c r="P14" s="108">
        <f t="shared" si="0"/>
        <v>201225</v>
      </c>
      <c r="Q14" s="115"/>
      <c r="R14" s="116"/>
      <c r="S14" s="116"/>
      <c r="T14" s="116"/>
      <c r="U14" s="116">
        <v>201224.4</v>
      </c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1">
        <f t="shared" si="2"/>
        <v>201224.4</v>
      </c>
      <c r="AG14" s="112">
        <f t="shared" si="1"/>
        <v>0.60000000000582077</v>
      </c>
    </row>
    <row r="15" spans="2:38" ht="52.8" x14ac:dyDescent="0.35">
      <c r="B15" s="107" t="s">
        <v>148</v>
      </c>
      <c r="C15" s="31">
        <v>250000</v>
      </c>
      <c r="D15" s="3"/>
      <c r="E15" s="3">
        <v>63800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108">
        <f t="shared" si="0"/>
        <v>313800</v>
      </c>
      <c r="Q15" s="115">
        <v>313800</v>
      </c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1">
        <f>SUM(Q15:AE15)</f>
        <v>313800</v>
      </c>
      <c r="AG15" s="112">
        <f t="shared" si="1"/>
        <v>0</v>
      </c>
    </row>
    <row r="16" spans="2:38" ht="87.6" x14ac:dyDescent="0.35">
      <c r="B16" s="106" t="s">
        <v>149</v>
      </c>
      <c r="C16" s="31">
        <v>1000000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08">
        <f t="shared" si="0"/>
        <v>1000000</v>
      </c>
      <c r="Q16" s="115"/>
      <c r="R16" s="116"/>
      <c r="S16" s="116">
        <v>199633.4</v>
      </c>
      <c r="T16" s="116"/>
      <c r="U16" s="116"/>
      <c r="V16" s="116">
        <v>125463.53</v>
      </c>
      <c r="W16" s="116"/>
      <c r="X16" s="116">
        <v>642639.23</v>
      </c>
      <c r="Y16" s="116"/>
      <c r="Z16" s="116"/>
      <c r="AA16" s="116"/>
      <c r="AB16" s="116"/>
      <c r="AC16" s="116"/>
      <c r="AD16" s="116"/>
      <c r="AE16" s="116"/>
      <c r="AF16" s="111">
        <f t="shared" si="2"/>
        <v>967736.15999999992</v>
      </c>
      <c r="AG16" s="112">
        <f t="shared" si="1"/>
        <v>32263.840000000084</v>
      </c>
    </row>
    <row r="17" spans="1:53" s="1" customFormat="1" ht="70.2" x14ac:dyDescent="0.35">
      <c r="A17" s="5"/>
      <c r="B17" s="106" t="s">
        <v>150</v>
      </c>
      <c r="C17" s="31"/>
      <c r="D17" s="9">
        <v>502300</v>
      </c>
      <c r="E17" s="3"/>
      <c r="F17" s="9">
        <v>-127600</v>
      </c>
      <c r="G17" s="3"/>
      <c r="H17" s="3"/>
      <c r="I17" s="3"/>
      <c r="J17" s="3">
        <v>-25951</v>
      </c>
      <c r="K17" s="3"/>
      <c r="L17" s="3"/>
      <c r="M17" s="3"/>
      <c r="N17" s="3"/>
      <c r="O17" s="3"/>
      <c r="P17" s="108">
        <f t="shared" si="0"/>
        <v>348749</v>
      </c>
      <c r="Q17" s="115"/>
      <c r="R17" s="116">
        <v>337367.53</v>
      </c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1">
        <f t="shared" si="2"/>
        <v>337367.53</v>
      </c>
      <c r="AG17" s="112">
        <f t="shared" si="1"/>
        <v>11381.469999999972</v>
      </c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3" s="1" customFormat="1" ht="52.8" x14ac:dyDescent="0.35">
      <c r="A18" s="5"/>
      <c r="B18" s="106" t="s">
        <v>151</v>
      </c>
      <c r="C18" s="31"/>
      <c r="D18" s="9"/>
      <c r="E18" s="3"/>
      <c r="F18" s="9">
        <v>49000</v>
      </c>
      <c r="G18" s="3"/>
      <c r="H18" s="3"/>
      <c r="I18" s="3"/>
      <c r="J18" s="3"/>
      <c r="K18" s="3">
        <v>-27200</v>
      </c>
      <c r="L18" s="3"/>
      <c r="M18" s="3"/>
      <c r="N18" s="3"/>
      <c r="O18" s="3"/>
      <c r="P18" s="108">
        <f t="shared" si="0"/>
        <v>21800</v>
      </c>
      <c r="Q18" s="115"/>
      <c r="R18" s="116"/>
      <c r="S18" s="116"/>
      <c r="T18" s="116"/>
      <c r="U18" s="116"/>
      <c r="V18" s="116"/>
      <c r="W18" s="116">
        <v>21722.93</v>
      </c>
      <c r="X18" s="116"/>
      <c r="Y18" s="116"/>
      <c r="Z18" s="116"/>
      <c r="AA18" s="116"/>
      <c r="AB18" s="116"/>
      <c r="AC18" s="116"/>
      <c r="AD18" s="116"/>
      <c r="AE18" s="116"/>
      <c r="AF18" s="111">
        <f t="shared" si="2"/>
        <v>21722.93</v>
      </c>
      <c r="AG18" s="112">
        <f t="shared" si="1"/>
        <v>77.069999999999709</v>
      </c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3" s="1" customFormat="1" ht="52.8" x14ac:dyDescent="0.35">
      <c r="A19" s="5"/>
      <c r="B19" s="106" t="s">
        <v>152</v>
      </c>
      <c r="C19" s="31"/>
      <c r="D19" s="9"/>
      <c r="E19" s="3"/>
      <c r="F19" s="9">
        <v>78600</v>
      </c>
      <c r="G19" s="3"/>
      <c r="H19" s="3"/>
      <c r="I19" s="3"/>
      <c r="J19" s="3">
        <v>-3307</v>
      </c>
      <c r="K19" s="3"/>
      <c r="L19" s="3"/>
      <c r="M19" s="3"/>
      <c r="N19" s="3"/>
      <c r="O19" s="3"/>
      <c r="P19" s="108">
        <f t="shared" si="0"/>
        <v>75293</v>
      </c>
      <c r="Q19" s="115"/>
      <c r="R19" s="116">
        <v>75292.800000000003</v>
      </c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1">
        <f t="shared" si="2"/>
        <v>75292.800000000003</v>
      </c>
      <c r="AG19" s="112">
        <f t="shared" si="1"/>
        <v>0.19999999999708962</v>
      </c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3" s="1" customFormat="1" ht="52.8" x14ac:dyDescent="0.35">
      <c r="A20" s="5"/>
      <c r="B20" s="106" t="s">
        <v>153</v>
      </c>
      <c r="C20" s="31"/>
      <c r="D20" s="9"/>
      <c r="E20" s="3"/>
      <c r="F20" s="9">
        <v>22881</v>
      </c>
      <c r="G20" s="3"/>
      <c r="H20" s="3"/>
      <c r="I20" s="3"/>
      <c r="J20" s="3"/>
      <c r="K20" s="3"/>
      <c r="L20" s="3"/>
      <c r="M20" s="3"/>
      <c r="N20" s="3"/>
      <c r="O20" s="3"/>
      <c r="P20" s="108">
        <f t="shared" si="0"/>
        <v>22881</v>
      </c>
      <c r="Q20" s="115">
        <v>22881</v>
      </c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1">
        <f t="shared" si="2"/>
        <v>22881</v>
      </c>
      <c r="AG20" s="112">
        <f t="shared" si="1"/>
        <v>0</v>
      </c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</row>
    <row r="21" spans="1:53" s="1" customFormat="1" ht="122.4" x14ac:dyDescent="0.35">
      <c r="A21" s="5"/>
      <c r="B21" s="106" t="s">
        <v>154</v>
      </c>
      <c r="C21" s="31"/>
      <c r="D21" s="9"/>
      <c r="E21" s="3"/>
      <c r="F21" s="9"/>
      <c r="G21" s="3"/>
      <c r="H21" s="3">
        <v>28350</v>
      </c>
      <c r="I21" s="3"/>
      <c r="J21" s="3">
        <v>-1412</v>
      </c>
      <c r="K21" s="3"/>
      <c r="L21" s="3"/>
      <c r="M21" s="3"/>
      <c r="N21" s="3"/>
      <c r="O21" s="3"/>
      <c r="P21" s="108">
        <f t="shared" si="0"/>
        <v>26938</v>
      </c>
      <c r="Q21" s="115"/>
      <c r="R21" s="116"/>
      <c r="S21" s="116"/>
      <c r="T21" s="116"/>
      <c r="U21" s="116"/>
      <c r="V21" s="116">
        <v>26938</v>
      </c>
      <c r="W21" s="116"/>
      <c r="X21" s="116"/>
      <c r="Y21" s="116"/>
      <c r="Z21" s="116"/>
      <c r="AA21" s="116"/>
      <c r="AB21" s="116"/>
      <c r="AC21" s="116"/>
      <c r="AD21" s="116"/>
      <c r="AE21" s="116"/>
      <c r="AF21" s="111">
        <f t="shared" si="2"/>
        <v>26938</v>
      </c>
      <c r="AG21" s="112">
        <f t="shared" si="1"/>
        <v>0</v>
      </c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3" s="1" customFormat="1" ht="122.4" x14ac:dyDescent="0.35">
      <c r="A22" s="5"/>
      <c r="B22" s="106" t="s">
        <v>155</v>
      </c>
      <c r="C22" s="31"/>
      <c r="D22" s="9"/>
      <c r="E22" s="3"/>
      <c r="F22" s="9"/>
      <c r="G22" s="3"/>
      <c r="H22" s="3">
        <v>28350</v>
      </c>
      <c r="I22" s="3"/>
      <c r="J22" s="3">
        <v>-1412</v>
      </c>
      <c r="K22" s="3"/>
      <c r="L22" s="3"/>
      <c r="M22" s="3"/>
      <c r="N22" s="3"/>
      <c r="O22" s="3"/>
      <c r="P22" s="108">
        <f t="shared" si="0"/>
        <v>26938</v>
      </c>
      <c r="Q22" s="115"/>
      <c r="R22" s="116"/>
      <c r="S22" s="116"/>
      <c r="T22" s="116"/>
      <c r="U22" s="116"/>
      <c r="V22" s="116">
        <v>26938</v>
      </c>
      <c r="W22" s="116"/>
      <c r="X22" s="116"/>
      <c r="Y22" s="116"/>
      <c r="Z22" s="116"/>
      <c r="AA22" s="116"/>
      <c r="AB22" s="116"/>
      <c r="AC22" s="116"/>
      <c r="AD22" s="116"/>
      <c r="AE22" s="116"/>
      <c r="AF22" s="111">
        <f t="shared" si="2"/>
        <v>26938</v>
      </c>
      <c r="AG22" s="112">
        <f t="shared" si="1"/>
        <v>0</v>
      </c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3" s="1" customFormat="1" ht="139.80000000000001" x14ac:dyDescent="0.35">
      <c r="A23" s="5"/>
      <c r="B23" s="106" t="s">
        <v>156</v>
      </c>
      <c r="C23" s="31"/>
      <c r="D23" s="9"/>
      <c r="E23" s="3"/>
      <c r="F23" s="9"/>
      <c r="G23" s="3"/>
      <c r="H23" s="3">
        <v>28350</v>
      </c>
      <c r="I23" s="3"/>
      <c r="J23" s="3">
        <v>-1412</v>
      </c>
      <c r="K23" s="3"/>
      <c r="L23" s="3"/>
      <c r="M23" s="3"/>
      <c r="N23" s="3"/>
      <c r="O23" s="3"/>
      <c r="P23" s="108">
        <f t="shared" si="0"/>
        <v>26938</v>
      </c>
      <c r="Q23" s="115"/>
      <c r="R23" s="116"/>
      <c r="S23" s="116"/>
      <c r="T23" s="116"/>
      <c r="U23" s="116"/>
      <c r="V23" s="116">
        <v>26938</v>
      </c>
      <c r="W23" s="116"/>
      <c r="X23" s="116"/>
      <c r="Y23" s="116"/>
      <c r="Z23" s="116"/>
      <c r="AA23" s="116"/>
      <c r="AB23" s="116"/>
      <c r="AC23" s="116"/>
      <c r="AD23" s="116"/>
      <c r="AE23" s="116"/>
      <c r="AF23" s="111">
        <f t="shared" si="2"/>
        <v>26938</v>
      </c>
      <c r="AG23" s="112">
        <f t="shared" si="1"/>
        <v>0</v>
      </c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3" s="1" customFormat="1" ht="122.4" x14ac:dyDescent="0.35">
      <c r="A24" s="5"/>
      <c r="B24" s="106" t="s">
        <v>157</v>
      </c>
      <c r="C24" s="31"/>
      <c r="D24" s="9"/>
      <c r="E24" s="3"/>
      <c r="F24" s="9"/>
      <c r="G24" s="3"/>
      <c r="H24" s="3">
        <v>28350</v>
      </c>
      <c r="I24" s="3"/>
      <c r="J24" s="3">
        <v>-1412</v>
      </c>
      <c r="K24" s="3"/>
      <c r="L24" s="3"/>
      <c r="M24" s="3"/>
      <c r="N24" s="3"/>
      <c r="O24" s="3"/>
      <c r="P24" s="108">
        <f t="shared" si="0"/>
        <v>26938</v>
      </c>
      <c r="Q24" s="115"/>
      <c r="R24" s="116"/>
      <c r="S24" s="116"/>
      <c r="T24" s="116"/>
      <c r="U24" s="116"/>
      <c r="V24" s="116">
        <v>26938</v>
      </c>
      <c r="W24" s="116"/>
      <c r="X24" s="116"/>
      <c r="Y24" s="116"/>
      <c r="Z24" s="116"/>
      <c r="AA24" s="116"/>
      <c r="AB24" s="116"/>
      <c r="AC24" s="116"/>
      <c r="AD24" s="116"/>
      <c r="AE24" s="116"/>
      <c r="AF24" s="111">
        <f t="shared" si="2"/>
        <v>26938</v>
      </c>
      <c r="AG24" s="112">
        <f t="shared" si="1"/>
        <v>0</v>
      </c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3" s="1" customFormat="1" ht="122.4" x14ac:dyDescent="0.35">
      <c r="A25" s="5"/>
      <c r="B25" s="106" t="s">
        <v>158</v>
      </c>
      <c r="C25" s="31"/>
      <c r="D25" s="9"/>
      <c r="E25" s="3"/>
      <c r="F25" s="9"/>
      <c r="G25" s="3"/>
      <c r="H25" s="3">
        <v>28350</v>
      </c>
      <c r="I25" s="3"/>
      <c r="J25" s="3">
        <v>-1412</v>
      </c>
      <c r="K25" s="3"/>
      <c r="L25" s="3"/>
      <c r="M25" s="3"/>
      <c r="N25" s="3"/>
      <c r="O25" s="3"/>
      <c r="P25" s="108">
        <f t="shared" si="0"/>
        <v>26938</v>
      </c>
      <c r="Q25" s="115"/>
      <c r="R25" s="116"/>
      <c r="S25" s="116"/>
      <c r="T25" s="116"/>
      <c r="U25" s="116"/>
      <c r="V25" s="116">
        <v>26938</v>
      </c>
      <c r="W25" s="116"/>
      <c r="X25" s="116"/>
      <c r="Y25" s="116"/>
      <c r="Z25" s="116"/>
      <c r="AA25" s="116"/>
      <c r="AB25" s="116"/>
      <c r="AC25" s="116"/>
      <c r="AD25" s="116"/>
      <c r="AE25" s="116"/>
      <c r="AF25" s="111">
        <f t="shared" si="2"/>
        <v>26938</v>
      </c>
      <c r="AG25" s="112">
        <f t="shared" si="1"/>
        <v>0</v>
      </c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3" s="1" customFormat="1" ht="35.4" x14ac:dyDescent="0.35">
      <c r="A26" s="5"/>
      <c r="B26" s="106" t="s">
        <v>159</v>
      </c>
      <c r="C26" s="31"/>
      <c r="D26" s="9"/>
      <c r="E26" s="3"/>
      <c r="F26" s="9"/>
      <c r="G26" s="3"/>
      <c r="H26" s="3"/>
      <c r="I26" s="3"/>
      <c r="J26" s="3"/>
      <c r="K26" s="3">
        <v>37000</v>
      </c>
      <c r="L26" s="3"/>
      <c r="M26" s="3"/>
      <c r="N26" s="3"/>
      <c r="O26" s="3"/>
      <c r="P26" s="108">
        <f t="shared" si="0"/>
        <v>37000</v>
      </c>
      <c r="Q26" s="115"/>
      <c r="R26" s="116"/>
      <c r="S26" s="116"/>
      <c r="T26" s="116"/>
      <c r="U26" s="116"/>
      <c r="V26" s="116"/>
      <c r="W26" s="116"/>
      <c r="X26" s="116">
        <v>34754.400000000001</v>
      </c>
      <c r="Y26" s="116"/>
      <c r="Z26" s="116"/>
      <c r="AA26" s="116"/>
      <c r="AB26" s="116"/>
      <c r="AC26" s="116"/>
      <c r="AD26" s="116"/>
      <c r="AE26" s="116"/>
      <c r="AF26" s="111">
        <f t="shared" si="2"/>
        <v>34754.400000000001</v>
      </c>
      <c r="AG26" s="112">
        <f t="shared" si="1"/>
        <v>2245.5999999999985</v>
      </c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</row>
    <row r="27" spans="1:53" s="1" customFormat="1" ht="24.6" x14ac:dyDescent="0.4">
      <c r="A27" s="5"/>
      <c r="B27" s="139" t="s">
        <v>47</v>
      </c>
      <c r="C27" s="31"/>
      <c r="D27" s="9"/>
      <c r="E27" s="3"/>
      <c r="F27" s="9"/>
      <c r="G27" s="3"/>
      <c r="H27" s="3"/>
      <c r="I27" s="3"/>
      <c r="J27" s="3"/>
      <c r="K27" s="3"/>
      <c r="L27" s="3"/>
      <c r="M27" s="3"/>
      <c r="N27" s="3"/>
      <c r="O27" s="3"/>
      <c r="P27" s="108"/>
      <c r="Q27" s="115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1">
        <f t="shared" si="2"/>
        <v>0</v>
      </c>
      <c r="AG27" s="112">
        <f t="shared" si="1"/>
        <v>0</v>
      </c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</row>
    <row r="28" spans="1:53" s="1" customFormat="1" ht="35.4" x14ac:dyDescent="0.35">
      <c r="A28" s="5"/>
      <c r="B28" s="106" t="s">
        <v>126</v>
      </c>
      <c r="C28" s="31"/>
      <c r="D28" s="9"/>
      <c r="E28" s="3"/>
      <c r="F28" s="9"/>
      <c r="G28" s="3"/>
      <c r="H28" s="3"/>
      <c r="I28" s="3">
        <v>10000</v>
      </c>
      <c r="J28" s="3">
        <v>4800</v>
      </c>
      <c r="K28" s="3"/>
      <c r="L28" s="3"/>
      <c r="M28" s="3"/>
      <c r="N28" s="3"/>
      <c r="O28" s="3"/>
      <c r="P28" s="108">
        <f t="shared" si="0"/>
        <v>14800</v>
      </c>
      <c r="Q28" s="115"/>
      <c r="R28" s="116"/>
      <c r="S28" s="116"/>
      <c r="T28" s="116"/>
      <c r="U28" s="116"/>
      <c r="V28" s="116"/>
      <c r="W28" s="116">
        <v>14023.2</v>
      </c>
      <c r="X28" s="116"/>
      <c r="Y28" s="116"/>
      <c r="Z28" s="116"/>
      <c r="AA28" s="116"/>
      <c r="AB28" s="116"/>
      <c r="AC28" s="116"/>
      <c r="AD28" s="116"/>
      <c r="AE28" s="116"/>
      <c r="AF28" s="111">
        <f t="shared" si="2"/>
        <v>14023.2</v>
      </c>
      <c r="AG28" s="112">
        <f t="shared" si="1"/>
        <v>776.79999999999927</v>
      </c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3" s="1" customFormat="1" ht="35.4" x14ac:dyDescent="0.35">
      <c r="A29" s="5"/>
      <c r="B29" s="106" t="s">
        <v>123</v>
      </c>
      <c r="C29" s="31"/>
      <c r="D29" s="9"/>
      <c r="E29" s="3"/>
      <c r="F29" s="9"/>
      <c r="G29" s="3"/>
      <c r="H29" s="3"/>
      <c r="I29" s="3">
        <v>10000</v>
      </c>
      <c r="J29" s="3">
        <v>2950</v>
      </c>
      <c r="K29" s="3"/>
      <c r="L29" s="3"/>
      <c r="M29" s="3"/>
      <c r="N29" s="3"/>
      <c r="O29" s="3"/>
      <c r="P29" s="108">
        <f t="shared" si="0"/>
        <v>12950</v>
      </c>
      <c r="Q29" s="115"/>
      <c r="R29" s="116"/>
      <c r="S29" s="116"/>
      <c r="T29" s="116"/>
      <c r="U29" s="116"/>
      <c r="V29" s="116"/>
      <c r="W29" s="116">
        <v>12393.6</v>
      </c>
      <c r="X29" s="116"/>
      <c r="Y29" s="116"/>
      <c r="Z29" s="116"/>
      <c r="AA29" s="116"/>
      <c r="AB29" s="116"/>
      <c r="AC29" s="116"/>
      <c r="AD29" s="116"/>
      <c r="AE29" s="116"/>
      <c r="AF29" s="111">
        <f t="shared" si="2"/>
        <v>12393.6</v>
      </c>
      <c r="AG29" s="112">
        <f t="shared" si="1"/>
        <v>556.39999999999964</v>
      </c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3" s="1" customFormat="1" ht="35.4" x14ac:dyDescent="0.35">
      <c r="A30" s="5"/>
      <c r="B30" s="106" t="s">
        <v>124</v>
      </c>
      <c r="C30" s="31"/>
      <c r="D30" s="9"/>
      <c r="E30" s="3"/>
      <c r="F30" s="9"/>
      <c r="G30" s="3"/>
      <c r="H30" s="3"/>
      <c r="I30" s="3">
        <v>10000</v>
      </c>
      <c r="J30" s="3">
        <v>-750</v>
      </c>
      <c r="K30" s="3"/>
      <c r="L30" s="3"/>
      <c r="M30" s="3"/>
      <c r="N30" s="3"/>
      <c r="O30" s="3"/>
      <c r="P30" s="108">
        <f t="shared" si="0"/>
        <v>9250</v>
      </c>
      <c r="Q30" s="115"/>
      <c r="R30" s="116"/>
      <c r="S30" s="116"/>
      <c r="T30" s="116"/>
      <c r="U30" s="116"/>
      <c r="V30" s="116"/>
      <c r="W30" s="116">
        <v>8872.7999999999993</v>
      </c>
      <c r="X30" s="116"/>
      <c r="Y30" s="116"/>
      <c r="Z30" s="116"/>
      <c r="AA30" s="116"/>
      <c r="AB30" s="116"/>
      <c r="AC30" s="116"/>
      <c r="AD30" s="116"/>
      <c r="AE30" s="116"/>
      <c r="AF30" s="111">
        <f t="shared" si="2"/>
        <v>8872.7999999999993</v>
      </c>
      <c r="AG30" s="112">
        <f t="shared" si="1"/>
        <v>377.20000000000073</v>
      </c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</row>
    <row r="31" spans="1:53" s="1" customFormat="1" ht="35.4" x14ac:dyDescent="0.35">
      <c r="A31" s="5"/>
      <c r="B31" s="106" t="s">
        <v>125</v>
      </c>
      <c r="C31" s="31"/>
      <c r="D31" s="9"/>
      <c r="E31" s="3"/>
      <c r="F31" s="9"/>
      <c r="G31" s="3"/>
      <c r="H31" s="3"/>
      <c r="I31" s="3">
        <v>7000</v>
      </c>
      <c r="J31" s="3">
        <v>-7000</v>
      </c>
      <c r="K31" s="3"/>
      <c r="L31" s="3"/>
      <c r="M31" s="3"/>
      <c r="N31" s="3"/>
      <c r="O31" s="3"/>
      <c r="P31" s="108">
        <f t="shared" si="0"/>
        <v>0</v>
      </c>
      <c r="Q31" s="115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1">
        <f t="shared" si="2"/>
        <v>0</v>
      </c>
      <c r="AG31" s="112">
        <f t="shared" si="1"/>
        <v>0</v>
      </c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</row>
    <row r="32" spans="1:53" s="1" customFormat="1" ht="23.4" x14ac:dyDescent="0.45">
      <c r="A32" s="5"/>
      <c r="B32" s="103" t="s">
        <v>58</v>
      </c>
      <c r="C32" s="31">
        <f>SUM(C11:C16)</f>
        <v>2750000</v>
      </c>
      <c r="D32" s="31">
        <f>SUM(D11:D17)</f>
        <v>502300</v>
      </c>
      <c r="E32" s="31">
        <f>SUM(E11:E17)</f>
        <v>0</v>
      </c>
      <c r="F32" s="31">
        <f>SUM(F11:F20)</f>
        <v>0</v>
      </c>
      <c r="G32" s="31">
        <f>SUM(G11:G20)</f>
        <v>0</v>
      </c>
      <c r="H32" s="31">
        <f>SUM(H11:H25)</f>
        <v>0</v>
      </c>
      <c r="I32" s="31">
        <f>SUM(I11:I31)</f>
        <v>37000</v>
      </c>
      <c r="J32" s="31">
        <f t="shared" ref="J32:O32" si="3">SUM(J11:J31)</f>
        <v>-152787</v>
      </c>
      <c r="K32" s="31">
        <f>SUM(K11:K31)</f>
        <v>-115600</v>
      </c>
      <c r="L32" s="31">
        <f t="shared" si="3"/>
        <v>115658</v>
      </c>
      <c r="M32" s="31">
        <f t="shared" si="3"/>
        <v>0</v>
      </c>
      <c r="N32" s="31">
        <f t="shared" si="3"/>
        <v>0</v>
      </c>
      <c r="O32" s="31">
        <f t="shared" si="3"/>
        <v>0</v>
      </c>
      <c r="P32" s="46">
        <f>SUM(C32:O32)</f>
        <v>3136571</v>
      </c>
      <c r="Q32" s="44">
        <f>SUM(Q11:Q31)</f>
        <v>626661</v>
      </c>
      <c r="R32" s="44">
        <f t="shared" ref="R32:AE32" si="4">SUM(R11:R31)</f>
        <v>412660.33</v>
      </c>
      <c r="S32" s="44">
        <f t="shared" si="4"/>
        <v>585187.16</v>
      </c>
      <c r="T32" s="44">
        <f t="shared" si="4"/>
        <v>99000</v>
      </c>
      <c r="U32" s="44">
        <f t="shared" si="4"/>
        <v>201224.4</v>
      </c>
      <c r="V32" s="44">
        <f t="shared" si="4"/>
        <v>314028.53000000003</v>
      </c>
      <c r="W32" s="44">
        <f t="shared" si="4"/>
        <v>57012.53</v>
      </c>
      <c r="X32" s="44">
        <f t="shared" si="4"/>
        <v>677393.63</v>
      </c>
      <c r="Y32" s="44">
        <f t="shared" si="4"/>
        <v>0</v>
      </c>
      <c r="Z32" s="44">
        <f t="shared" si="4"/>
        <v>0</v>
      </c>
      <c r="AA32" s="44">
        <f t="shared" si="4"/>
        <v>0</v>
      </c>
      <c r="AB32" s="44">
        <f t="shared" si="4"/>
        <v>0</v>
      </c>
      <c r="AC32" s="44">
        <f t="shared" si="4"/>
        <v>0</v>
      </c>
      <c r="AD32" s="44">
        <f t="shared" si="4"/>
        <v>0</v>
      </c>
      <c r="AE32" s="44">
        <f t="shared" si="4"/>
        <v>0</v>
      </c>
      <c r="AF32" s="46">
        <f>SUM(Q32:AE32)</f>
        <v>2973167.5799999996</v>
      </c>
      <c r="AG32" s="45">
        <f>P32-AF32</f>
        <v>163403.42000000039</v>
      </c>
      <c r="AL32"/>
    </row>
    <row r="33" spans="1:38" s="1" customFormat="1" x14ac:dyDescent="0.3">
      <c r="A33" s="5"/>
      <c r="B33" s="10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5"/>
      <c r="Q33" s="4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6"/>
      <c r="AG33" s="16"/>
      <c r="AL33"/>
    </row>
    <row r="38" spans="1:38" s="1" customFormat="1" ht="18" x14ac:dyDescent="0.35">
      <c r="A38" s="5"/>
      <c r="B38" s="157"/>
      <c r="C38" s="117"/>
      <c r="D38" s="117"/>
      <c r="E38" s="117"/>
      <c r="F38" s="117"/>
      <c r="G38" s="117"/>
      <c r="H38" s="117"/>
      <c r="I38" s="138"/>
      <c r="J38" s="117"/>
      <c r="K38" s="117"/>
      <c r="L38" s="117"/>
      <c r="M38" s="117"/>
      <c r="N38" s="117"/>
      <c r="O38" s="117"/>
      <c r="P38" s="118"/>
      <c r="Q38" s="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6"/>
      <c r="AG38" s="16"/>
      <c r="AL38"/>
    </row>
  </sheetData>
  <mergeCells count="1">
    <mergeCell ref="AF8:AG8"/>
  </mergeCells>
  <phoneticPr fontId="0" type="noConversion"/>
  <pageMargins left="0.70866141732283472" right="0.23622047244094491" top="0.31496062992125984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поточний 7461,7462,7463</vt:lpstr>
      <vt:lpstr>поточний 6017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PC</cp:lastModifiedBy>
  <cp:lastPrinted>2022-01-13T12:13:10Z</cp:lastPrinted>
  <dcterms:created xsi:type="dcterms:W3CDTF">2020-02-10T09:36:28Z</dcterms:created>
  <dcterms:modified xsi:type="dcterms:W3CDTF">2022-01-13T12:19:08Z</dcterms:modified>
</cp:coreProperties>
</file>